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326"/>
  <workbookPr/>
  <mc:AlternateContent xmlns:mc="http://schemas.openxmlformats.org/markup-compatibility/2006">
    <mc:Choice Requires="x15">
      <x15ac:absPath xmlns:x15ac="http://schemas.microsoft.com/office/spreadsheetml/2010/11/ac" url="C:\Users\Dell2\Desktop\"/>
    </mc:Choice>
  </mc:AlternateContent>
  <bookViews>
    <workbookView xWindow="0" yWindow="0" windowWidth="15580" windowHeight="12500" tabRatio="608" firstSheet="2" activeTab="2"/>
  </bookViews>
  <sheets>
    <sheet name="Design Aide Memoire" sheetId="5" state="hidden" r:id="rId1"/>
    <sheet name="OffSheet" sheetId="8" state="hidden" r:id="rId2"/>
    <sheet name="Captor Hood Design - Fletcher" sheetId="4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" i="8" l="1"/>
  <c r="M18" i="8"/>
  <c r="M17" i="8"/>
  <c r="M16" i="8"/>
  <c r="M15" i="8"/>
  <c r="L11" i="8"/>
  <c r="M11" i="8" s="1"/>
  <c r="L6" i="8"/>
  <c r="M10" i="8" l="1"/>
  <c r="L5" i="8" s="1"/>
  <c r="B14" i="8" l="1"/>
  <c r="B12" i="8"/>
  <c r="B13" i="8"/>
  <c r="L4" i="8"/>
  <c r="K5" i="8" l="1"/>
  <c r="M5" i="8" s="1"/>
  <c r="K6" i="8"/>
  <c r="M6" i="8" s="1"/>
  <c r="K4" i="8"/>
  <c r="M4" i="8" s="1"/>
  <c r="O4" i="8" s="1"/>
  <c r="I22" i="4"/>
  <c r="P6" i="8" l="1"/>
  <c r="O6" i="8"/>
  <c r="P5" i="8"/>
  <c r="O5" i="8"/>
  <c r="P4" i="8"/>
  <c r="K9" i="4" l="1"/>
  <c r="K11" i="4"/>
  <c r="K12" i="4"/>
  <c r="I14" i="4"/>
  <c r="I15" i="4"/>
  <c r="I16" i="4"/>
  <c r="M19" i="4"/>
  <c r="N19" i="4"/>
  <c r="I18" i="4" l="1"/>
  <c r="I20" i="4" s="1"/>
  <c r="I24" i="4" s="1"/>
  <c r="I28" i="4" l="1"/>
  <c r="I30" i="4" s="1"/>
  <c r="B10" i="8" l="1"/>
  <c r="B11" i="8"/>
  <c r="B16" i="8" l="1"/>
  <c r="U5" i="8" l="1"/>
  <c r="R5" i="8" l="1"/>
  <c r="T5" i="8"/>
  <c r="S5" i="8"/>
  <c r="W5" i="8"/>
  <c r="V5" i="8"/>
</calcChain>
</file>

<file path=xl/sharedStrings.xml><?xml version="1.0" encoding="utf-8"?>
<sst xmlns="http://schemas.openxmlformats.org/spreadsheetml/2006/main" count="270" uniqueCount="139">
  <si>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</si>
  <si>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m/s</t>
  </si>
  <si>
    <t>Pa</t>
  </si>
  <si>
    <t>m</t>
  </si>
  <si>
    <t>drawing</t>
  </si>
  <si>
    <t>No</t>
  </si>
  <si>
    <t>Hood Area</t>
  </si>
  <si>
    <t>β</t>
  </si>
  <si>
    <t>Aspect Ratio</t>
  </si>
  <si>
    <t>α</t>
  </si>
  <si>
    <t>Hood Entry Velocity</t>
  </si>
  <si>
    <t>Hood Flowrate</t>
  </si>
  <si>
    <r>
      <t>m</t>
    </r>
    <r>
      <rPr>
        <b/>
        <vertAlign val="superscript"/>
        <sz val="12"/>
        <color theme="1"/>
        <rFont val="Calibri"/>
        <family val="2"/>
        <scheme val="minor"/>
      </rPr>
      <t>3</t>
    </r>
    <r>
      <rPr>
        <b/>
        <sz val="12"/>
        <color theme="1"/>
        <rFont val="Calibri"/>
        <family val="2"/>
        <scheme val="minor"/>
      </rPr>
      <t>/s</t>
    </r>
  </si>
  <si>
    <t>Diameter</t>
  </si>
  <si>
    <t>Lengh (Biggest Value)</t>
  </si>
  <si>
    <t>Width (Smallest Value)</t>
  </si>
  <si>
    <t>Circle Area</t>
  </si>
  <si>
    <t>Oval Area</t>
  </si>
  <si>
    <t>Rectangle Area</t>
  </si>
  <si>
    <t>Rectangle</t>
  </si>
  <si>
    <t>Oval</t>
  </si>
  <si>
    <t>Circle</t>
  </si>
  <si>
    <t>Yes</t>
  </si>
  <si>
    <t>LEV Basic Design Checklist</t>
  </si>
  <si>
    <t>Review layout of Area and note any space etc limitations</t>
  </si>
  <si>
    <t>Decide on Hood Type</t>
  </si>
  <si>
    <t>Use Benchmarking</t>
  </si>
  <si>
    <t>If Partial Enclosure</t>
  </si>
  <si>
    <t>Use as a minimum a Face Valocity of 0.4m/s</t>
  </si>
  <si>
    <t>If Receptor/Canopy Hood</t>
  </si>
  <si>
    <t>Use equations in ACGIH Manual (Chapter *****)</t>
  </si>
  <si>
    <t>If Captor Hood</t>
  </si>
  <si>
    <t>Use Fletcher's Nomogram to calculate Hood Entry Velocity and Flowrate required</t>
  </si>
  <si>
    <t>Calculate Hood Entry Pressure Losses</t>
  </si>
  <si>
    <t>Use charts (from ACGIH/CIBSE manuals)</t>
  </si>
  <si>
    <t>Decide on required Duct Velocities</t>
  </si>
  <si>
    <t>Using known flowrates - Calculate duct diameters to be installed</t>
  </si>
  <si>
    <t>Revise duct Velocities to "Actual" duct velocities</t>
  </si>
  <si>
    <t>Calculate duct pressure losses to account for velocities/bends etc</t>
  </si>
  <si>
    <t>From spreadsheet and/or ACGIH charts</t>
  </si>
  <si>
    <t>Draw up duct runs (inc discharge arrangements)</t>
  </si>
  <si>
    <t>Decide on Filtration if required</t>
  </si>
  <si>
    <t>Add in Pressure losses from filters (from manufacturer)</t>
  </si>
  <si>
    <t>Misc Fittings</t>
  </si>
  <si>
    <t>Add in Pressure losses (from manufacturer)</t>
  </si>
  <si>
    <t>Fan manufacturer's catalogues/charts</t>
  </si>
  <si>
    <t>Risk Assessment</t>
  </si>
  <si>
    <t>Consider Hierarchy of Control and ensure all other options considered</t>
  </si>
  <si>
    <t>Elimination/Substitution/Design out/Design Modificatiosn etc - all "so far as reasonably practicable"</t>
  </si>
  <si>
    <t>Occupational Hygiene Monitoring (for existing processes) to establish current background and personal expsoures</t>
  </si>
  <si>
    <t>Consider further occupational hygiene survey to establish that controls are effective</t>
  </si>
  <si>
    <t>Prepare Maintenance Procedures</t>
  </si>
  <si>
    <t>Inform/Instruct/Train operators and supervisors</t>
  </si>
  <si>
    <t>Review Risk Assessment</t>
  </si>
  <si>
    <t>Consider Process Constraints (corrosives, flammables, explosive)</t>
  </si>
  <si>
    <t>Choose Duct Material</t>
  </si>
  <si>
    <t>From table in HSG258 (Transport Velocity)</t>
  </si>
  <si>
    <t>Stack Discharge and Weatherproofing</t>
  </si>
  <si>
    <t>Obtain/Prepare Manual and Log Book (with Drawings)</t>
  </si>
  <si>
    <t>Determine Fan Duty &amp; Choose Fan</t>
  </si>
  <si>
    <t>Specify Hood Gauges</t>
  </si>
  <si>
    <t>Install, Commission &amp; Balance</t>
  </si>
  <si>
    <t>Consider Make-up air requirements</t>
  </si>
  <si>
    <t>Consider controls and machine interlocking requirements</t>
  </si>
  <si>
    <t>Fletcher's Nomogram Calculations</t>
  </si>
  <si>
    <t>Working Distance from Hood</t>
  </si>
  <si>
    <t>Shape of Hood</t>
  </si>
  <si>
    <t>R Phrase</t>
  </si>
  <si>
    <t>H Phrase</t>
  </si>
  <si>
    <t>Vapour</t>
  </si>
  <si>
    <t>mB</t>
  </si>
  <si>
    <t>=</t>
  </si>
  <si>
    <t>mm Hg</t>
  </si>
  <si>
    <t>in WG</t>
  </si>
  <si>
    <t>mm WG</t>
  </si>
  <si>
    <t>39/25</t>
  </si>
  <si>
    <t>A</t>
  </si>
  <si>
    <t>B</t>
  </si>
  <si>
    <t>68/20</t>
  </si>
  <si>
    <t>68/21</t>
  </si>
  <si>
    <t>68/22</t>
  </si>
  <si>
    <t>C</t>
  </si>
  <si>
    <t>68/23</t>
  </si>
  <si>
    <t>68/24</t>
  </si>
  <si>
    <t>68/25</t>
  </si>
  <si>
    <t>D</t>
  </si>
  <si>
    <t>E</t>
  </si>
  <si>
    <t>Max</t>
  </si>
  <si>
    <t>Dust</t>
  </si>
  <si>
    <t>48/20</t>
  </si>
  <si>
    <t>48/21</t>
  </si>
  <si>
    <t>48/22</t>
  </si>
  <si>
    <t>39/23</t>
  </si>
  <si>
    <t>39/24</t>
  </si>
  <si>
    <t>48/23</t>
  </si>
  <si>
    <t>48/24</t>
  </si>
  <si>
    <t>48/25</t>
  </si>
  <si>
    <t>39/26</t>
  </si>
  <si>
    <t>39/27</t>
  </si>
  <si>
    <t>39/28</t>
  </si>
  <si>
    <t>Vapour Pressure</t>
  </si>
  <si>
    <t>Boiling Point</t>
  </si>
  <si>
    <t>Pellets/Solids</t>
  </si>
  <si>
    <t>Granules/Course Dusts</t>
  </si>
  <si>
    <t>Fine Powders/Dusts</t>
  </si>
  <si>
    <t>Vap</t>
  </si>
  <si>
    <t>Vap Sprayed</t>
  </si>
  <si>
    <t>Sprayed</t>
  </si>
  <si>
    <t>Sprayed Vapour</t>
  </si>
  <si>
    <t>Exp Potential</t>
  </si>
  <si>
    <t>Max Permitted Exposure</t>
  </si>
  <si>
    <t>Matrix Table</t>
  </si>
  <si>
    <t>Vapour Pressure Method</t>
  </si>
  <si>
    <t>Boiling Point Method</t>
  </si>
  <si>
    <t>Fletcher's Original Equations</t>
  </si>
  <si>
    <t>This simple spreadsheet will replace the need to draw lines on charts etc</t>
  </si>
  <si>
    <t>Click on the white space</t>
  </si>
  <si>
    <t>to get a Menu for hood shape</t>
  </si>
  <si>
    <t>&lt;--</t>
  </si>
  <si>
    <t>Enter Required Distance</t>
  </si>
  <si>
    <t>see below:</t>
  </si>
  <si>
    <t xml:space="preserve">For all your LEV Training </t>
  </si>
  <si>
    <t>https://oxyl8.com</t>
  </si>
  <si>
    <r>
      <t xml:space="preserve">It is straighforward to use and if you know the </t>
    </r>
    <r>
      <rPr>
        <b/>
        <sz val="8"/>
        <color theme="1"/>
        <rFont val="Calibri"/>
        <family val="2"/>
        <scheme val="minor"/>
      </rPr>
      <t>dimensions</t>
    </r>
    <r>
      <rPr>
        <sz val="8"/>
        <color theme="1"/>
        <rFont val="Calibri"/>
        <family val="2"/>
        <scheme val="minor"/>
      </rPr>
      <t xml:space="preserve"> and </t>
    </r>
    <r>
      <rPr>
        <b/>
        <sz val="8"/>
        <color theme="1"/>
        <rFont val="Calibri"/>
        <family val="2"/>
        <scheme val="minor"/>
      </rPr>
      <t>Shape</t>
    </r>
    <r>
      <rPr>
        <sz val="8"/>
        <color theme="1"/>
        <rFont val="Calibri"/>
        <family val="2"/>
        <scheme val="minor"/>
      </rPr>
      <t xml:space="preserve"> of the hood,</t>
    </r>
  </si>
  <si>
    <r>
      <t xml:space="preserve">the </t>
    </r>
    <r>
      <rPr>
        <b/>
        <sz val="8"/>
        <color theme="1"/>
        <rFont val="Calibri"/>
        <family val="2"/>
        <scheme val="minor"/>
      </rPr>
      <t>distance</t>
    </r>
    <r>
      <rPr>
        <sz val="8"/>
        <color theme="1"/>
        <rFont val="Calibri"/>
        <family val="2"/>
        <scheme val="minor"/>
      </rPr>
      <t xml:space="preserve"> you need to work away from the hood and the </t>
    </r>
    <r>
      <rPr>
        <b/>
        <sz val="8"/>
        <color theme="1"/>
        <rFont val="Calibri"/>
        <family val="2"/>
        <scheme val="minor"/>
      </rPr>
      <t>Captor Velocity</t>
    </r>
  </si>
  <si>
    <r>
      <t xml:space="preserve">it will calculate the </t>
    </r>
    <r>
      <rPr>
        <b/>
        <sz val="8"/>
        <color theme="1"/>
        <rFont val="Calibri"/>
        <family val="2"/>
        <scheme val="minor"/>
      </rPr>
      <t>Hood Entry Velocity</t>
    </r>
    <r>
      <rPr>
        <sz val="8"/>
        <color theme="1"/>
        <rFont val="Calibri"/>
        <family val="2"/>
        <scheme val="minor"/>
      </rPr>
      <t xml:space="preserve"> required (Face Velocity) at the Hood</t>
    </r>
  </si>
  <si>
    <t>© OXYL8 Ltd              V1.8       Aug 2017</t>
  </si>
  <si>
    <r>
      <rPr>
        <b/>
        <sz val="7"/>
        <color theme="1"/>
        <rFont val="Calibri"/>
        <family val="2"/>
        <scheme val="minor"/>
      </rPr>
      <t>Chose from Table in HSG25</t>
    </r>
    <r>
      <rPr>
        <b/>
        <sz val="8"/>
        <color theme="1"/>
        <rFont val="Calibri"/>
        <family val="2"/>
        <scheme val="minor"/>
      </rPr>
      <t>8</t>
    </r>
  </si>
  <si>
    <t>Captor Velocity Required</t>
  </si>
  <si>
    <t>For Testing Equipment</t>
  </si>
  <si>
    <t>and LEV 'ancillaries'</t>
  </si>
  <si>
    <t>https://levshop.co.uk</t>
  </si>
  <si>
    <t>Free LEV Resources</t>
  </si>
  <si>
    <t>Database</t>
  </si>
  <si>
    <t>https://levcentral.com</t>
  </si>
  <si>
    <t>Vacancies and Candidates</t>
  </si>
  <si>
    <t>in LEV Sector (free to use)</t>
  </si>
  <si>
    <t>https://levjobs.com</t>
  </si>
  <si>
    <r>
      <t xml:space="preserve">Use </t>
    </r>
    <r>
      <rPr>
        <b/>
        <sz val="11"/>
        <color theme="1"/>
        <rFont val="Calibri"/>
        <family val="2"/>
        <scheme val="minor"/>
      </rPr>
      <t>upper end</t>
    </r>
    <r>
      <rPr>
        <sz val="11"/>
        <color theme="1"/>
        <rFont val="Calibri"/>
        <family val="2"/>
        <scheme val="minor"/>
      </rPr>
      <t xml:space="preserve"> of the above ranges where:-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</si>
</sst>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£&quot;* #,##0.00_-;\-&quot;£&quot;* #,##0.00_-;_-&quot;£&quot;* &quot;-&quot;??_-;_-@_-"/>
    <numFmt numFmtId="164" formatCode="0.0000"/>
    <numFmt numFmtId="165" formatCode="0.000"/>
    <numFmt numFmtId="166" formatCode="0.0"/>
    <numFmt numFmtId="167" formatCode="0.000000000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11"/>
      <color rgb="FF0070C0"/>
      <name val="Calibri"/>
      <family val="2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94">
    <xf numFmtId="0" fontId="0" fillId="0" borderId="0" xfId="0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0" fillId="3" borderId="0" xfId="0" applyFont="1" applyFill="1"/>
    <xf numFmtId="0" fontId="10" fillId="0" borderId="0" xfId="0" applyFont="1"/>
    <xf numFmtId="44" fontId="0" fillId="3" borderId="0" xfId="1" applyFont="1" applyFill="1"/>
    <xf numFmtId="167" fontId="0" fillId="3" borderId="0" xfId="0" applyNumberFormat="1" applyFill="1"/>
    <xf numFmtId="0" fontId="9" fillId="3" borderId="0" xfId="0" applyFont="1" applyFill="1" applyAlignment="1">
      <alignment horizontal="right"/>
    </xf>
    <xf numFmtId="0" fontId="4" fillId="3" borderId="0" xfId="0" quotePrefix="1" applyFont="1" applyFill="1" applyAlignment="1">
      <alignment horizontal="center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right"/>
    </xf>
    <xf numFmtId="0" fontId="3" fillId="3" borderId="0" xfId="0" applyFont="1" applyFill="1"/>
    <xf numFmtId="0" fontId="0" fillId="6" borderId="0" xfId="0" applyFill="1"/>
    <xf numFmtId="0" fontId="7" fillId="2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0" fillId="5" borderId="0" xfId="0" applyNumberFormat="1" applyFill="1" applyBorder="1" applyAlignment="1">
      <alignment vertical="center"/>
    </xf>
    <xf numFmtId="2" fontId="0" fillId="7" borderId="0" xfId="0" applyNumberFormat="1" applyFill="1" applyBorder="1" applyAlignment="1">
      <alignment horizontal="right" vertical="center"/>
    </xf>
    <xf numFmtId="165" fontId="7" fillId="2" borderId="0" xfId="0" applyNumberFormat="1" applyFont="1" applyFill="1" applyBorder="1" applyAlignment="1">
      <alignment vertical="center"/>
    </xf>
    <xf numFmtId="166" fontId="7" fillId="2" borderId="0" xfId="0" applyNumberFormat="1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165" fontId="0" fillId="7" borderId="0" xfId="0" applyNumberFormat="1" applyFill="1" applyBorder="1" applyAlignment="1">
      <alignment horizontal="right" vertical="center"/>
    </xf>
    <xf numFmtId="0" fontId="0" fillId="7" borderId="0" xfId="0" applyFill="1" applyBorder="1" applyAlignment="1">
      <alignment vertical="center"/>
    </xf>
    <xf numFmtId="0" fontId="5" fillId="5" borderId="0" xfId="0" applyFont="1" applyFill="1" applyBorder="1" applyAlignment="1">
      <alignment vertical="center"/>
    </xf>
    <xf numFmtId="165" fontId="0" fillId="5" borderId="0" xfId="0" applyNumberFormat="1" applyFill="1" applyBorder="1" applyAlignment="1">
      <alignment vertical="center"/>
    </xf>
    <xf numFmtId="2" fontId="0" fillId="5" borderId="0" xfId="0" applyNumberForma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5" borderId="6" xfId="0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quotePrefix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/>
    <xf numFmtId="166" fontId="0" fillId="8" borderId="0" xfId="0" applyNumberFormat="1" applyFill="1" applyAlignment="1">
      <alignment horizontal="center"/>
    </xf>
    <xf numFmtId="0" fontId="1" fillId="8" borderId="0" xfId="0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166" fontId="14" fillId="8" borderId="0" xfId="0" applyNumberFormat="1" applyFont="1" applyFill="1" applyAlignment="1">
      <alignment horizontal="center"/>
    </xf>
    <xf numFmtId="0" fontId="0" fillId="9" borderId="0" xfId="0" applyFill="1"/>
    <xf numFmtId="0" fontId="0" fillId="10" borderId="0" xfId="0" applyFill="1"/>
    <xf numFmtId="0" fontId="0" fillId="8" borderId="0" xfId="0" quotePrefix="1" applyFill="1" applyAlignment="1">
      <alignment horizontal="center"/>
    </xf>
    <xf numFmtId="166" fontId="0" fillId="10" borderId="0" xfId="0" applyNumberFormat="1" applyFill="1"/>
    <xf numFmtId="0" fontId="0" fillId="10" borderId="0" xfId="0" applyFill="1" applyAlignment="1">
      <alignment horizontal="left"/>
    </xf>
    <xf numFmtId="0" fontId="0" fillId="10" borderId="0" xfId="0" applyFill="1" applyAlignment="1">
      <alignment horizontal="left" vertical="center"/>
    </xf>
    <xf numFmtId="0" fontId="13" fillId="5" borderId="7" xfId="0" applyFont="1" applyFill="1" applyBorder="1" applyAlignment="1">
      <alignment vertical="center"/>
    </xf>
    <xf numFmtId="0" fontId="13" fillId="5" borderId="8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" fillId="3" borderId="0" xfId="0" applyFont="1" applyFill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left" vertical="center"/>
    </xf>
    <xf numFmtId="164" fontId="0" fillId="3" borderId="0" xfId="0" applyNumberFormat="1" applyFill="1" applyAlignment="1">
      <alignment vertical="center"/>
    </xf>
    <xf numFmtId="0" fontId="0" fillId="3" borderId="0" xfId="0" applyFill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3" fillId="3" borderId="0" xfId="0" applyFont="1" applyFill="1" applyAlignment="1">
      <alignment horizontal="right"/>
    </xf>
    <xf numFmtId="0" fontId="3" fillId="5" borderId="0" xfId="0" applyFont="1" applyFill="1" applyBorder="1" applyAlignment="1">
      <alignment horizontal="right" vertical="center"/>
    </xf>
    <xf numFmtId="0" fontId="1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5" borderId="0" xfId="0" applyFill="1" applyBorder="1" applyAlignment="1">
      <alignment horizontal="left" vertical="center"/>
    </xf>
    <xf numFmtId="0" fontId="15" fillId="5" borderId="2" xfId="2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15" fillId="3" borderId="0" xfId="2" applyFill="1"/>
    <xf numFmtId="0" fontId="16" fillId="6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/>
    </xf>
    <xf numFmtId="0" fontId="1" fillId="5" borderId="5" xfId="0" applyFont="1" applyFill="1" applyBorder="1" applyAlignment="1">
      <alignment vertical="center"/>
    </xf>
    <xf numFmtId="0" fontId="18" fillId="5" borderId="5" xfId="0" applyFont="1" applyFill="1" applyBorder="1" applyAlignment="1">
      <alignment vertical="top"/>
    </xf>
    <xf numFmtId="0" fontId="17" fillId="5" borderId="5" xfId="0" applyFont="1" applyFill="1" applyBorder="1" applyAlignment="1">
      <alignment vertical="center"/>
    </xf>
    <xf numFmtId="0" fontId="17" fillId="5" borderId="5" xfId="0" applyFont="1" applyFill="1" applyBorder="1" applyAlignment="1"/>
    <xf numFmtId="0" fontId="17" fillId="5" borderId="5" xfId="0" applyFont="1" applyFill="1" applyBorder="1" applyAlignment="1">
      <alignment vertical="top"/>
    </xf>
  </cellXfs>
  <cellStyles count="3">
    <cellStyle name="Currency" xfId="1" builtinId="4"/>
    <cellStyle name="Hyperlink" xfId="2" builtinId="8"/>
    <cellStyle name="Normal" xfId="0" builtinId="0"/>
  </cellStyles>
  <dxfs count="25">
    <dxf>
      <font>
        <b/>
        <i val="0"/>
        <color rgb="FFFF0000"/>
      </font>
      <fill>
        <patternFill patternType="solid">
          <fgColor indexed="64"/>
          <bgColor rgb="FFFFE3D3"/>
        </patternFill>
      </fill>
    </dxf>
    <dxf>
      <font>
        <b/>
        <i val="0"/>
        <color theme="9"/>
      </font>
      <fill>
        <patternFill patternType="solid">
          <fgColor indexed="64"/>
          <bgColor rgb="FFFFE3D3"/>
        </patternFill>
      </fill>
    </dxf>
    <dxf>
      <font>
        <b/>
        <i val="0"/>
        <color rgb="FFFF0000"/>
      </font>
      <fill>
        <patternFill patternType="solid">
          <fgColor indexed="64"/>
          <bgColor rgb="FFFFE1D1"/>
        </patternFill>
      </fill>
    </dxf>
    <dxf>
      <font>
        <b/>
        <i val="0"/>
        <color theme="9"/>
      </font>
      <fill>
        <patternFill patternType="solid">
          <fgColor indexed="64"/>
          <bgColor rgb="FFFFE2D2"/>
        </patternFill>
      </fill>
    </dxf>
    <dxf>
      <font>
        <b/>
        <i val="0"/>
        <color theme="9"/>
      </font>
      <fill>
        <patternFill patternType="solid">
          <fgColor indexed="64"/>
          <bgColor rgb="FFFFE1D2"/>
        </patternFill>
      </fill>
    </dxf>
    <dxf>
      <font>
        <b/>
        <i val="0"/>
        <color rgb="FFFF0000"/>
      </font>
      <fill>
        <patternFill patternType="solid">
          <fgColor indexed="64"/>
          <bgColor rgb="FFFFE2D1"/>
        </patternFill>
      </fill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solid">
          <fgColor indexed="64"/>
          <bgColor rgb="FFFFE3D3"/>
        </patternFill>
      </fill>
    </dxf>
    <dxf>
      <font>
        <b/>
        <i val="0"/>
        <color theme="9"/>
      </font>
      <fill>
        <patternFill patternType="solid">
          <fgColor indexed="64"/>
          <bgColor rgb="FFFFE3D3"/>
        </patternFill>
      </fill>
    </dxf>
    <dxf>
      <font>
        <b/>
        <i val="0"/>
        <color rgb="FFFF0000"/>
      </font>
      <fill>
        <patternFill patternType="solid">
          <fgColor indexed="64"/>
          <bgColor rgb="FFFFE1D1"/>
        </patternFill>
      </fill>
    </dxf>
    <dxf>
      <font>
        <b/>
        <i val="0"/>
        <color theme="9"/>
      </font>
      <fill>
        <patternFill patternType="solid">
          <fgColor indexed="64"/>
          <bgColor rgb="FFFFE2D2"/>
        </patternFill>
      </fill>
    </dxf>
    <dxf>
      <font>
        <b/>
        <i val="0"/>
        <color theme="9"/>
      </font>
      <fill>
        <patternFill patternType="solid">
          <fgColor indexed="64"/>
          <bgColor rgb="FFFFE1D2"/>
        </patternFill>
      </fill>
    </dxf>
    <dxf>
      <font>
        <b/>
        <i val="0"/>
        <color rgb="FFFF0000"/>
      </font>
      <fill>
        <patternFill patternType="solid">
          <fgColor indexed="64"/>
          <bgColor rgb="FFFFE2D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48682</xdr:colOff>
      <xdr:row>8</xdr:row>
      <xdr:rowOff>148168</xdr:rowOff>
    </xdr:from>
    <xdr:ext cx="1536963" cy="67944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214" t="25260" r="36994" b="55904"/>
        <a:stretch/>
      </xdr:blipFill>
      <xdr:spPr>
        <a:xfrm>
          <a:off x="6843182" y="1714501"/>
          <a:ext cx="1536963" cy="6794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12</xdr:col>
      <xdr:colOff>51859</xdr:colOff>
      <xdr:row>13</xdr:row>
      <xdr:rowOff>37041</xdr:rowOff>
    </xdr:from>
    <xdr:ext cx="1543050" cy="65924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775" t="35851" r="35431" b="44792"/>
        <a:stretch/>
      </xdr:blipFill>
      <xdr:spPr>
        <a:xfrm>
          <a:off x="6846359" y="2529416"/>
          <a:ext cx="1543050" cy="6592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12</xdr:col>
      <xdr:colOff>57150</xdr:colOff>
      <xdr:row>25</xdr:row>
      <xdr:rowOff>95250</xdr:rowOff>
    </xdr:from>
    <xdr:ext cx="2080802" cy="361949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747" t="53038" r="30015" b="35938"/>
        <a:stretch/>
      </xdr:blipFill>
      <xdr:spPr>
        <a:xfrm>
          <a:off x="6851650" y="3323167"/>
          <a:ext cx="2080802" cy="3619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302820</xdr:colOff>
      <xdr:row>3</xdr:row>
      <xdr:rowOff>79375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487" cy="640292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33</xdr:row>
      <xdr:rowOff>94192</xdr:rowOff>
    </xdr:from>
    <xdr:to>
      <xdr:col>13</xdr:col>
      <xdr:colOff>408517</xdr:colOff>
      <xdr:row>47</xdr:row>
      <xdr:rowOff>68791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AED363-5659-4974-88E4-41A27291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933" y="4793192"/>
          <a:ext cx="6275917" cy="24563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37042</xdr:colOff>
      <xdr:row>52</xdr:row>
      <xdr:rowOff>79375</xdr:rowOff>
    </xdr:from>
    <xdr:to>
      <xdr:col>8</xdr:col>
      <xdr:colOff>318010</xdr:colOff>
      <xdr:row>59</xdr:row>
      <xdr:rowOff>151068</xdr:rowOff>
    </xdr:to>
    <xdr:pic>
      <xdr:nvPicPr>
        <xdr:cNvPr id="9" name="Picture 8" descr="C:\Users\Bill\Desktop\Scan0117c.jpg">
          <a:extLst>
            <a:ext uri="{FF2B5EF4-FFF2-40B4-BE49-F238E27FC236}">
              <a16:creationId xmlns:a16="http://schemas.microsoft.com/office/drawing/2014/main" id="{3B2D379E-57DE-4EB0-B31E-B997BF7F9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" y="7630583"/>
          <a:ext cx="2736302" cy="1368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5292</xdr:rowOff>
    </xdr:from>
    <xdr:to>
      <xdr:col>3</xdr:col>
      <xdr:colOff>286350</xdr:colOff>
      <xdr:row>8</xdr:row>
      <xdr:rowOff>179917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C473F8-12C9-4AAD-A8EA-E789023E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7042"/>
          <a:ext cx="1514017" cy="439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21166</xdr:rowOff>
    </xdr:from>
    <xdr:to>
      <xdr:col>4</xdr:col>
      <xdr:colOff>2359</xdr:colOff>
      <xdr:row>19</xdr:row>
      <xdr:rowOff>76198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1EE3E6-C5EC-4B94-99C8-26C4EC5A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8749"/>
          <a:ext cx="1536942" cy="2402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148167</xdr:rowOff>
    </xdr:from>
    <xdr:to>
      <xdr:col>3</xdr:col>
      <xdr:colOff>290433</xdr:colOff>
      <xdr:row>29</xdr:row>
      <xdr:rowOff>73025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12D721-8C44-4D2E-B678-71F24602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3000"/>
          <a:ext cx="1518100" cy="3058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levcentral.com/" TargetMode="External"/><Relationship Id="rId2" Type="http://schemas.openxmlformats.org/officeDocument/2006/relationships/hyperlink" Target="https://levshop.co.uk/" TargetMode="External"/><Relationship Id="rId1" Type="http://schemas.openxmlformats.org/officeDocument/2006/relationships/hyperlink" Target="https://oxyl8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levjob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6"/>
  <sheetViews>
    <sheetView workbookViewId="0">
      <selection activeCell="B19" sqref="B19:F19"/>
    </sheetView>
  </sheetViews>
  <sheetFormatPr defaultRowHeight="14.5" x14ac:dyDescent="0.35"/>
  <sheetData>
    <row r="2" spans="2:17" ht="23.5" x14ac:dyDescent="0.55000000000000004">
      <c r="B2" s="6" t="s">
        <v>23</v>
      </c>
    </row>
    <row r="4" spans="2:17" x14ac:dyDescent="0.35">
      <c r="B4" s="1" t="s">
        <v>46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x14ac:dyDescent="0.3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2:17" x14ac:dyDescent="0.35">
      <c r="B6" s="1" t="s">
        <v>47</v>
      </c>
      <c r="C6" s="1"/>
      <c r="D6" s="1"/>
      <c r="E6" s="1"/>
      <c r="F6" s="1"/>
      <c r="G6" s="1"/>
      <c r="H6" s="1"/>
      <c r="I6" s="1" t="s">
        <v>48</v>
      </c>
      <c r="J6" s="1"/>
      <c r="K6" s="1"/>
      <c r="L6" s="1"/>
      <c r="M6" s="1"/>
      <c r="N6" s="1"/>
      <c r="O6" s="1"/>
      <c r="P6" s="1"/>
      <c r="Q6" s="1"/>
    </row>
    <row r="7" spans="2:17" x14ac:dyDescent="0.3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2:17" x14ac:dyDescent="0.35">
      <c r="B8" s="1" t="s">
        <v>49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x14ac:dyDescent="0.35">
      <c r="B10" s="1" t="s">
        <v>54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x14ac:dyDescent="0.3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x14ac:dyDescent="0.35">
      <c r="B12" s="1" t="s">
        <v>24</v>
      </c>
      <c r="C12" s="1"/>
      <c r="D12" s="1"/>
      <c r="E12" s="1"/>
      <c r="F12" s="1"/>
    </row>
    <row r="13" spans="2:17" x14ac:dyDescent="0.35">
      <c r="B13" s="1"/>
      <c r="C13" s="1"/>
      <c r="D13" s="1"/>
      <c r="E13" s="1"/>
      <c r="F13" s="1"/>
    </row>
    <row r="14" spans="2:17" x14ac:dyDescent="0.35">
      <c r="B14" s="1" t="s">
        <v>25</v>
      </c>
      <c r="C14" s="1"/>
      <c r="D14" s="1"/>
      <c r="E14" s="1" t="s">
        <v>26</v>
      </c>
      <c r="F14" s="1"/>
      <c r="H14" t="s">
        <v>27</v>
      </c>
      <c r="K14" t="s">
        <v>28</v>
      </c>
    </row>
    <row r="15" spans="2:17" x14ac:dyDescent="0.35">
      <c r="B15" s="1"/>
      <c r="C15" s="1"/>
      <c r="D15" s="1"/>
      <c r="E15" s="1"/>
      <c r="F15" s="1"/>
      <c r="H15" t="s">
        <v>29</v>
      </c>
      <c r="K15" t="s">
        <v>30</v>
      </c>
    </row>
    <row r="16" spans="2:17" x14ac:dyDescent="0.35">
      <c r="B16" s="1"/>
      <c r="C16" s="1"/>
      <c r="D16" s="1"/>
      <c r="E16" s="1"/>
      <c r="F16" s="1"/>
      <c r="H16" t="s">
        <v>31</v>
      </c>
      <c r="K16" t="s">
        <v>32</v>
      </c>
    </row>
    <row r="17" spans="2:9" x14ac:dyDescent="0.35">
      <c r="B17" s="1"/>
      <c r="C17" s="1"/>
      <c r="D17" s="1"/>
      <c r="E17" s="1"/>
      <c r="F17" s="1"/>
    </row>
    <row r="18" spans="2:9" x14ac:dyDescent="0.35">
      <c r="B18" s="1" t="s">
        <v>60</v>
      </c>
      <c r="C18" s="1"/>
      <c r="D18" s="1"/>
      <c r="E18" s="1"/>
      <c r="F18" s="1"/>
    </row>
    <row r="19" spans="2:9" x14ac:dyDescent="0.35">
      <c r="B19" s="1"/>
      <c r="C19" s="1"/>
      <c r="D19" s="1"/>
      <c r="E19" s="1"/>
      <c r="F19" s="1"/>
    </row>
    <row r="20" spans="2:9" x14ac:dyDescent="0.35">
      <c r="B20" s="1" t="s">
        <v>33</v>
      </c>
      <c r="C20" s="1"/>
      <c r="D20" s="1"/>
      <c r="E20" s="1"/>
      <c r="F20" s="1"/>
      <c r="H20" t="s">
        <v>34</v>
      </c>
    </row>
    <row r="21" spans="2:9" x14ac:dyDescent="0.35">
      <c r="B21" s="1"/>
      <c r="C21" s="1"/>
      <c r="D21" s="1"/>
      <c r="E21" s="1"/>
      <c r="F21" s="1"/>
    </row>
    <row r="22" spans="2:9" x14ac:dyDescent="0.35">
      <c r="B22" s="1" t="s">
        <v>40</v>
      </c>
      <c r="C22" s="1"/>
      <c r="D22" s="1"/>
      <c r="E22" s="1"/>
      <c r="F22" s="1"/>
      <c r="G22" s="1"/>
      <c r="H22" s="1" t="s">
        <v>4</v>
      </c>
      <c r="I22" s="1"/>
    </row>
    <row r="23" spans="2:9" x14ac:dyDescent="0.35">
      <c r="B23" s="1"/>
      <c r="C23" s="1"/>
      <c r="D23" s="1"/>
      <c r="E23" s="1"/>
      <c r="F23" s="1"/>
      <c r="G23" s="1"/>
      <c r="H23" s="1"/>
      <c r="I23" s="1"/>
    </row>
    <row r="24" spans="2:9" x14ac:dyDescent="0.35">
      <c r="B24" s="1" t="s">
        <v>57</v>
      </c>
      <c r="C24" s="1"/>
      <c r="D24" s="1"/>
      <c r="E24" s="1"/>
      <c r="F24" s="1"/>
      <c r="G24" s="1"/>
      <c r="H24" s="1"/>
      <c r="I24" s="1"/>
    </row>
    <row r="25" spans="2:9" x14ac:dyDescent="0.35">
      <c r="B25" s="1"/>
      <c r="C25" s="1"/>
      <c r="D25" s="1"/>
      <c r="E25" s="1"/>
      <c r="F25" s="1"/>
      <c r="G25" s="1"/>
      <c r="H25" s="1"/>
      <c r="I25" s="1"/>
    </row>
    <row r="26" spans="2:9" x14ac:dyDescent="0.35">
      <c r="B26" s="1" t="s">
        <v>55</v>
      </c>
      <c r="C26" s="1"/>
      <c r="D26" s="1"/>
      <c r="E26" s="1"/>
      <c r="F26" s="1"/>
      <c r="G26" s="1"/>
      <c r="H26" s="1"/>
      <c r="I26" s="1"/>
    </row>
    <row r="27" spans="2:9" x14ac:dyDescent="0.35">
      <c r="B27" s="1"/>
      <c r="C27" s="1"/>
      <c r="D27" s="1"/>
      <c r="E27" s="1"/>
      <c r="F27" s="1"/>
      <c r="G27" s="1"/>
    </row>
    <row r="28" spans="2:9" x14ac:dyDescent="0.35">
      <c r="B28" s="1" t="s">
        <v>35</v>
      </c>
      <c r="C28" s="1"/>
      <c r="D28" s="1"/>
      <c r="E28" s="1"/>
      <c r="F28" s="1"/>
      <c r="G28" s="1"/>
      <c r="H28" t="s">
        <v>56</v>
      </c>
    </row>
    <row r="29" spans="2:9" x14ac:dyDescent="0.35">
      <c r="B29" s="1"/>
      <c r="C29" s="1"/>
      <c r="D29" s="1"/>
      <c r="E29" s="1"/>
      <c r="F29" s="1"/>
      <c r="G29" s="1"/>
    </row>
    <row r="30" spans="2:9" x14ac:dyDescent="0.35">
      <c r="B30" s="1" t="s">
        <v>36</v>
      </c>
      <c r="C30" s="1"/>
      <c r="D30" s="1"/>
      <c r="E30" s="1"/>
      <c r="F30" s="1"/>
      <c r="G30" s="1"/>
    </row>
    <row r="31" spans="2:9" x14ac:dyDescent="0.35">
      <c r="B31" s="1"/>
      <c r="C31" s="1"/>
      <c r="D31" s="1"/>
      <c r="E31" s="1"/>
      <c r="F31" s="1"/>
      <c r="G31" s="1"/>
    </row>
    <row r="32" spans="2:9" x14ac:dyDescent="0.35">
      <c r="B32" s="1" t="s">
        <v>37</v>
      </c>
      <c r="C32" s="1"/>
      <c r="D32" s="1"/>
      <c r="E32" s="1"/>
      <c r="F32" s="1"/>
      <c r="G32" s="1"/>
    </row>
    <row r="33" spans="2:9" x14ac:dyDescent="0.35">
      <c r="B33" s="1"/>
      <c r="C33" s="1"/>
      <c r="D33" s="1"/>
      <c r="E33" s="1"/>
      <c r="F33" s="1"/>
      <c r="G33" s="1"/>
    </row>
    <row r="34" spans="2:9" x14ac:dyDescent="0.35">
      <c r="B34" s="1" t="s">
        <v>38</v>
      </c>
      <c r="C34" s="1"/>
      <c r="D34" s="1"/>
      <c r="E34" s="1"/>
      <c r="F34" s="1"/>
      <c r="G34" s="1"/>
      <c r="H34" t="s">
        <v>39</v>
      </c>
    </row>
    <row r="35" spans="2:9" x14ac:dyDescent="0.35">
      <c r="B35" s="1"/>
      <c r="C35" s="1"/>
      <c r="D35" s="1"/>
      <c r="E35" s="1"/>
      <c r="F35" s="1"/>
      <c r="G35" s="1"/>
    </row>
    <row r="36" spans="2:9" x14ac:dyDescent="0.35">
      <c r="B36" s="1" t="s">
        <v>41</v>
      </c>
      <c r="C36" s="1"/>
      <c r="D36" s="1"/>
      <c r="E36" s="1"/>
      <c r="F36" s="1"/>
      <c r="G36" s="1"/>
      <c r="H36" t="s">
        <v>42</v>
      </c>
    </row>
    <row r="37" spans="2:9" x14ac:dyDescent="0.35">
      <c r="B37" s="1"/>
      <c r="C37" s="1"/>
      <c r="D37" s="1"/>
      <c r="E37" s="1"/>
      <c r="F37" s="1"/>
      <c r="G37" s="1"/>
    </row>
    <row r="38" spans="2:9" x14ac:dyDescent="0.35">
      <c r="B38" s="1" t="s">
        <v>43</v>
      </c>
      <c r="C38" s="1"/>
      <c r="D38" s="1"/>
      <c r="E38" s="1"/>
      <c r="F38" s="1"/>
      <c r="G38" s="1"/>
      <c r="H38" t="s">
        <v>44</v>
      </c>
    </row>
    <row r="39" spans="2:9" x14ac:dyDescent="0.35">
      <c r="B39" s="1"/>
      <c r="C39" s="1"/>
      <c r="D39" s="1"/>
      <c r="E39" s="1"/>
      <c r="F39" s="1"/>
      <c r="G39" s="1"/>
    </row>
    <row r="40" spans="2:9" x14ac:dyDescent="0.35">
      <c r="B40" s="1" t="s">
        <v>59</v>
      </c>
      <c r="C40" s="1"/>
      <c r="D40" s="1"/>
      <c r="E40" s="1"/>
      <c r="F40" s="1"/>
      <c r="G40" s="1"/>
      <c r="H40" t="s">
        <v>45</v>
      </c>
    </row>
    <row r="41" spans="2:9" x14ac:dyDescent="0.35">
      <c r="B41" s="1"/>
      <c r="C41" s="1"/>
      <c r="D41" s="1"/>
      <c r="E41" s="1"/>
      <c r="F41" s="1"/>
      <c r="G41" s="1"/>
    </row>
    <row r="42" spans="2:9" x14ac:dyDescent="0.35">
      <c r="B42" s="1" t="s">
        <v>62</v>
      </c>
      <c r="C42" s="1"/>
      <c r="D42" s="1"/>
      <c r="E42" s="1"/>
      <c r="F42" s="1"/>
      <c r="G42" s="1"/>
    </row>
    <row r="43" spans="2:9" x14ac:dyDescent="0.35">
      <c r="B43" s="1"/>
      <c r="C43" s="1"/>
      <c r="D43" s="1"/>
      <c r="E43" s="1"/>
      <c r="F43" s="1"/>
      <c r="G43" s="1"/>
    </row>
    <row r="44" spans="2:9" x14ac:dyDescent="0.35">
      <c r="B44" s="1" t="s">
        <v>63</v>
      </c>
      <c r="C44" s="1"/>
      <c r="D44" s="1"/>
      <c r="E44" s="1"/>
      <c r="F44" s="1"/>
      <c r="G44" s="1"/>
    </row>
    <row r="45" spans="2:9" x14ac:dyDescent="0.35">
      <c r="B45" s="1"/>
      <c r="C45" s="1"/>
      <c r="D45" s="1"/>
      <c r="E45" s="1"/>
      <c r="F45" s="1"/>
      <c r="G45" s="1"/>
    </row>
    <row r="46" spans="2:9" x14ac:dyDescent="0.35">
      <c r="B46" s="1" t="s">
        <v>61</v>
      </c>
      <c r="C46" s="1"/>
      <c r="D46" s="1"/>
      <c r="E46" s="1"/>
      <c r="F46" s="1"/>
      <c r="G46" s="1"/>
      <c r="H46" s="1"/>
      <c r="I46" s="1"/>
    </row>
    <row r="47" spans="2:9" x14ac:dyDescent="0.35">
      <c r="B47" s="1"/>
      <c r="C47" s="1"/>
      <c r="D47" s="1"/>
      <c r="E47" s="7"/>
      <c r="F47" s="1"/>
      <c r="G47" s="1"/>
      <c r="H47" s="1"/>
      <c r="I47" s="1"/>
    </row>
    <row r="48" spans="2:9" x14ac:dyDescent="0.35">
      <c r="B48" s="1" t="s">
        <v>50</v>
      </c>
      <c r="C48" s="1"/>
      <c r="D48" s="1"/>
      <c r="E48" s="1"/>
      <c r="F48" s="1"/>
      <c r="G48" s="1"/>
      <c r="H48" s="1"/>
      <c r="I48" s="1"/>
    </row>
    <row r="49" spans="2:9" x14ac:dyDescent="0.35">
      <c r="B49" s="1"/>
      <c r="C49" s="1"/>
      <c r="D49" s="1"/>
      <c r="E49" s="1"/>
      <c r="F49" s="1"/>
      <c r="G49" s="1"/>
      <c r="H49" s="1"/>
      <c r="I49" s="1"/>
    </row>
    <row r="50" spans="2:9" x14ac:dyDescent="0.35">
      <c r="B50" s="1" t="s">
        <v>58</v>
      </c>
      <c r="C50" s="1"/>
      <c r="D50" s="1"/>
      <c r="E50" s="1"/>
      <c r="F50" s="1"/>
      <c r="G50" s="1"/>
      <c r="H50" s="1"/>
      <c r="I50" s="1"/>
    </row>
    <row r="51" spans="2:9" x14ac:dyDescent="0.35">
      <c r="B51" s="1"/>
      <c r="C51" s="1"/>
      <c r="D51" s="1"/>
      <c r="E51" s="1"/>
      <c r="F51" s="1"/>
      <c r="G51" s="1"/>
      <c r="H51" s="1"/>
      <c r="I51" s="1"/>
    </row>
    <row r="52" spans="2:9" x14ac:dyDescent="0.35">
      <c r="B52" s="1" t="s">
        <v>51</v>
      </c>
      <c r="C52" s="1"/>
      <c r="D52" s="1"/>
      <c r="E52" s="1"/>
      <c r="F52" s="1"/>
      <c r="G52" s="1"/>
      <c r="H52" s="1"/>
      <c r="I52" s="1"/>
    </row>
    <row r="53" spans="2:9" x14ac:dyDescent="0.35">
      <c r="B53" s="1"/>
      <c r="C53" s="1"/>
      <c r="D53" s="1"/>
      <c r="E53" s="1"/>
      <c r="F53" s="1"/>
      <c r="G53" s="1"/>
      <c r="H53" s="1"/>
      <c r="I53" s="1"/>
    </row>
    <row r="54" spans="2:9" x14ac:dyDescent="0.35">
      <c r="B54" s="1" t="s">
        <v>52</v>
      </c>
      <c r="C54" s="1"/>
      <c r="D54" s="1"/>
      <c r="E54" s="1"/>
      <c r="F54" s="1"/>
      <c r="G54" s="1"/>
      <c r="H54" s="1"/>
      <c r="I54" s="1"/>
    </row>
    <row r="55" spans="2:9" x14ac:dyDescent="0.35">
      <c r="B55" s="1"/>
      <c r="C55" s="1"/>
      <c r="D55" s="1"/>
      <c r="E55" s="1"/>
      <c r="F55" s="1"/>
      <c r="G55" s="1"/>
      <c r="H55" s="1"/>
      <c r="I55" s="1"/>
    </row>
    <row r="56" spans="2:9" x14ac:dyDescent="0.35">
      <c r="B56" s="1" t="s">
        <v>53</v>
      </c>
      <c r="C56" s="1"/>
      <c r="D56" s="1"/>
      <c r="E56" s="1"/>
      <c r="F56" s="1"/>
      <c r="G56" s="1"/>
      <c r="H56" s="1"/>
      <c r="I56" s="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87"/>
  <sheetViews>
    <sheetView topLeftCell="A11" workbookViewId="0">
      <selection activeCell="I30" sqref="I30"/>
    </sheetView>
  </sheetViews>
  <sheetFormatPr defaultRowHeight="14.5" x14ac:dyDescent="0.35"/>
  <cols>
    <col min="10" max="10" width="13.54296875" customWidth="1"/>
    <col min="14" max="14" width="5.36328125" customWidth="1"/>
    <col min="15" max="16" width="5.54296875" customWidth="1"/>
    <col min="17" max="17" width="3.6328125" customWidth="1"/>
    <col min="18" max="18" width="7.54296875" customWidth="1"/>
    <col min="19" max="19" width="8.90625" style="3"/>
    <col min="20" max="20" width="7.36328125" style="3" customWidth="1"/>
    <col min="21" max="21" width="8.90625" style="43"/>
    <col min="22" max="22" width="7.90625" style="3" customWidth="1"/>
    <col min="23" max="23" width="8.90625" style="3"/>
  </cols>
  <sheetData>
    <row r="2" spans="1:23" x14ac:dyDescent="0.35">
      <c r="K2" s="75" t="s">
        <v>111</v>
      </c>
      <c r="L2" s="75"/>
      <c r="M2" s="75"/>
      <c r="O2" s="72" t="s">
        <v>109</v>
      </c>
      <c r="P2" s="73"/>
      <c r="Q2" s="40"/>
      <c r="R2" s="72" t="s">
        <v>110</v>
      </c>
      <c r="S2" s="74"/>
      <c r="T2" s="74"/>
      <c r="U2" s="74"/>
      <c r="V2" s="74"/>
      <c r="W2" s="74"/>
    </row>
    <row r="3" spans="1:23" x14ac:dyDescent="0.35">
      <c r="B3" s="15" t="s">
        <v>67</v>
      </c>
      <c r="E3">
        <v>1</v>
      </c>
      <c r="F3" t="s">
        <v>76</v>
      </c>
      <c r="H3">
        <v>303</v>
      </c>
      <c r="I3" t="s">
        <v>76</v>
      </c>
      <c r="R3" s="3"/>
    </row>
    <row r="4" spans="1:23" x14ac:dyDescent="0.35">
      <c r="B4" s="15" t="s">
        <v>68</v>
      </c>
      <c r="E4">
        <v>2</v>
      </c>
      <c r="F4" t="s">
        <v>76</v>
      </c>
      <c r="H4">
        <v>304</v>
      </c>
      <c r="I4" t="s">
        <v>76</v>
      </c>
      <c r="J4" s="47" t="s">
        <v>105</v>
      </c>
      <c r="K4" t="e">
        <f>(IF(#REF!="S",1,IF(#REF!="M",2,IF(#REF!="L",3))))</f>
        <v>#REF!</v>
      </c>
      <c r="L4" t="e">
        <f>IF(#REF!="Vapour Pressure",M10,IF(#REF!="Boiling Point",M11))</f>
        <v>#REF!</v>
      </c>
      <c r="M4" t="e">
        <f>(K4*L4)</f>
        <v>#REF!</v>
      </c>
      <c r="O4" s="44" t="e">
        <f>IF(M4&lt;1.5,"&lt;",IF(M4&lt;7.5,"",IF(M4&gt;7.5,"&gt;")))</f>
        <v>#REF!</v>
      </c>
      <c r="P4" s="45" t="e">
        <f>IF(M4&lt;2,"5",IF(M4&lt;4,"50",IF(M4&lt;7,"500",IF(M4=9,"500"))))</f>
        <v>#REF!</v>
      </c>
      <c r="Q4" s="3"/>
      <c r="R4" s="45"/>
      <c r="S4" s="49" t="s">
        <v>69</v>
      </c>
      <c r="T4" s="49"/>
      <c r="U4" s="50" t="s">
        <v>107</v>
      </c>
      <c r="V4" s="50"/>
      <c r="W4" s="49" t="s">
        <v>88</v>
      </c>
    </row>
    <row r="5" spans="1:23" x14ac:dyDescent="0.35">
      <c r="E5">
        <v>3</v>
      </c>
      <c r="F5" t="s">
        <v>76</v>
      </c>
      <c r="H5">
        <v>305</v>
      </c>
      <c r="I5" t="s">
        <v>76</v>
      </c>
      <c r="J5" s="47" t="s">
        <v>106</v>
      </c>
      <c r="K5" t="e">
        <f>(IF(#REF!="S",1,IF(#REF!="M",4,IF(#REF!="L",5))))</f>
        <v>#REF!</v>
      </c>
      <c r="L5" t="e">
        <f>IF(#REF!="Vapour Pressure",M10,IF(#REF!="Boiling Point",M11,))</f>
        <v>#REF!</v>
      </c>
      <c r="M5" t="e">
        <f>(K5*L5)</f>
        <v>#REF!</v>
      </c>
      <c r="O5" s="44" t="e">
        <f>IF(M5=1,"&lt;",IF(M5&lt;7,"",IF(M5&gt;7,"&gt;")))</f>
        <v>#REF!</v>
      </c>
      <c r="P5" s="45" t="e">
        <f>IF(M5&lt;2,"5",IF(M5&lt;4,"50",IF(M5&lt;6,"500",IF(M5&lt;16,"500"))))</f>
        <v>#REF!</v>
      </c>
      <c r="Q5" s="3"/>
      <c r="R5" s="51" t="e">
        <f>IF(#REF!="A","",IF(#REF!="B","",IF(#REF!="C","",IF(#REF!="D","&lt;",IF(#REF!="E","ALARP, &lt;")))))</f>
        <v>#REF!</v>
      </c>
      <c r="S5" s="45" t="e">
        <f>IF(#REF!="A",50,IF(#REF!="B",5,IF(#REF!="C",0.5,IF(#REF!="D",0.5,IF(#REF!="E",0.5)))))</f>
        <v>#REF!</v>
      </c>
      <c r="T5" s="51" t="e">
        <f>IF(#REF!="A","",IF(#REF!="B","",IF(#REF!="C","",IF(#REF!="D","&lt;",IF(#REF!="E","ALARP, &lt;")))))</f>
        <v>#REF!</v>
      </c>
      <c r="U5" s="48" t="e">
        <f>IF(#REF!="A",50,IF(#REF!="B",5,IF(#REF!="C",0.5,IF(#REF!="D",0.5,IF(#REF!="E",0.5)))))</f>
        <v>#REF!</v>
      </c>
      <c r="V5" s="52" t="e">
        <f>IF(#REF!="A","",IF(#REF!="B","",IF(#REF!="C","",IF(#REF!="D","&lt;",IF(#REF!="E","ALARP, &lt;")))))</f>
        <v>#REF!</v>
      </c>
      <c r="W5" s="45" t="e">
        <f>IF(#REF!="A",1,IF(#REF!="B",0.1,IF(#REF!="C",0.01,IF(#REF!="D",0.01,IF(#REF!="E",0.01)))))</f>
        <v>#REF!</v>
      </c>
    </row>
    <row r="6" spans="1:23" x14ac:dyDescent="0.35">
      <c r="B6" s="2" t="s">
        <v>69</v>
      </c>
      <c r="C6" s="2"/>
      <c r="E6">
        <v>4</v>
      </c>
      <c r="F6" t="s">
        <v>76</v>
      </c>
      <c r="H6">
        <v>313</v>
      </c>
      <c r="I6" t="s">
        <v>76</v>
      </c>
      <c r="J6" s="47" t="s">
        <v>88</v>
      </c>
      <c r="K6" t="e">
        <f>(IF(#REF!="S",1,IF(#REF!="M",2.5,IF(#REF!="L",4))))</f>
        <v>#REF!</v>
      </c>
      <c r="L6" t="e">
        <f>IF(#REF!="LOW",1,IF(#REF!="MED",2,IF(#REF!="HIGH",3)))</f>
        <v>#REF!</v>
      </c>
      <c r="M6" t="e">
        <f>(K6*L6)</f>
        <v>#REF!</v>
      </c>
      <c r="O6" s="44" t="e">
        <f>IF(M6&lt;3,"&lt;",IF(M6&lt;7.6,"",IF(M6&gt;7.6,"&gt;",)))</f>
        <v>#REF!</v>
      </c>
      <c r="P6" s="45" t="e">
        <f>IF(M6&lt;2,0.1,IF(M6&lt;5,1,IF(M6&lt;8,10,IF(M6&lt;13,"10"))))</f>
        <v>#REF!</v>
      </c>
      <c r="Q6" s="3"/>
      <c r="R6" s="3"/>
    </row>
    <row r="7" spans="1:23" x14ac:dyDescent="0.35">
      <c r="B7" s="2" t="s">
        <v>108</v>
      </c>
      <c r="C7" s="2"/>
      <c r="E7">
        <v>5</v>
      </c>
      <c r="F7" t="s">
        <v>76</v>
      </c>
      <c r="H7">
        <v>315</v>
      </c>
      <c r="I7" t="s">
        <v>76</v>
      </c>
      <c r="R7" s="3"/>
    </row>
    <row r="8" spans="1:23" x14ac:dyDescent="0.35">
      <c r="B8" s="2" t="s">
        <v>88</v>
      </c>
      <c r="C8" s="2"/>
      <c r="E8">
        <v>6</v>
      </c>
      <c r="F8" t="s">
        <v>76</v>
      </c>
      <c r="H8">
        <v>316</v>
      </c>
      <c r="I8" t="s">
        <v>76</v>
      </c>
    </row>
    <row r="9" spans="1:23" x14ac:dyDescent="0.35">
      <c r="E9">
        <v>7</v>
      </c>
      <c r="F9" t="s">
        <v>76</v>
      </c>
      <c r="H9">
        <v>318</v>
      </c>
      <c r="I9" t="s">
        <v>76</v>
      </c>
    </row>
    <row r="10" spans="1:23" x14ac:dyDescent="0.35">
      <c r="A10" s="46"/>
      <c r="B10" s="55" t="e">
        <f>CODE(#REF!)</f>
        <v>#REF!</v>
      </c>
      <c r="E10">
        <v>8</v>
      </c>
      <c r="F10" t="s">
        <v>76</v>
      </c>
      <c r="H10">
        <v>319</v>
      </c>
      <c r="I10" t="s">
        <v>76</v>
      </c>
      <c r="J10" s="54" t="s">
        <v>112</v>
      </c>
      <c r="K10" s="54"/>
      <c r="L10" s="54" t="e">
        <f>IF(#REF!&lt;500,"L",IF(#REF!&gt;=500,"M",IF(#REF!&gt;500,"H")))</f>
        <v>#REF!</v>
      </c>
      <c r="M10" s="58" t="e">
        <f>IF(L10="L",1,IF(L10="M",2,IF(L10="H",3)))</f>
        <v>#REF!</v>
      </c>
    </row>
    <row r="11" spans="1:23" x14ac:dyDescent="0.35">
      <c r="A11" s="46"/>
      <c r="B11" s="55" t="e">
        <f>CODE(#REF!)</f>
        <v>#REF!</v>
      </c>
      <c r="E11">
        <v>9</v>
      </c>
      <c r="F11" t="s">
        <v>76</v>
      </c>
      <c r="H11">
        <v>320</v>
      </c>
      <c r="I11" t="s">
        <v>76</v>
      </c>
      <c r="J11" s="54" t="s">
        <v>113</v>
      </c>
      <c r="K11" s="54"/>
      <c r="L11" s="57" t="e">
        <f>#REF!</f>
        <v>#REF!</v>
      </c>
      <c r="M11" s="57" t="e">
        <f>IF(L11="L",1,IF(L11="M",2,IF(L11="H",3)))</f>
        <v>#REF!</v>
      </c>
    </row>
    <row r="12" spans="1:23" x14ac:dyDescent="0.35">
      <c r="A12" s="46"/>
      <c r="B12" s="55" t="e">
        <f>CODE(#REF!)</f>
        <v>#REF!</v>
      </c>
      <c r="E12">
        <v>10</v>
      </c>
      <c r="F12" t="s">
        <v>76</v>
      </c>
      <c r="H12">
        <v>333</v>
      </c>
      <c r="I12" t="s">
        <v>76</v>
      </c>
      <c r="J12" s="4"/>
      <c r="K12" s="4"/>
      <c r="L12" s="4"/>
      <c r="M12" s="4"/>
    </row>
    <row r="13" spans="1:23" x14ac:dyDescent="0.35">
      <c r="A13" s="46"/>
      <c r="B13" s="55" t="e">
        <f>CODE(#REF!)</f>
        <v>#REF!</v>
      </c>
      <c r="E13">
        <v>11</v>
      </c>
      <c r="F13" t="s">
        <v>76</v>
      </c>
      <c r="H13">
        <v>336</v>
      </c>
      <c r="I13" t="s">
        <v>76</v>
      </c>
      <c r="J13" s="4"/>
      <c r="K13" s="4"/>
      <c r="L13" s="4"/>
      <c r="M13" s="4"/>
    </row>
    <row r="14" spans="1:23" x14ac:dyDescent="0.35">
      <c r="A14" s="46"/>
      <c r="B14" s="45" t="e">
        <f>CODE(#REF!)</f>
        <v>#REF!</v>
      </c>
      <c r="E14">
        <v>12</v>
      </c>
      <c r="F14" t="s">
        <v>76</v>
      </c>
      <c r="H14">
        <v>302</v>
      </c>
      <c r="I14" t="s">
        <v>77</v>
      </c>
      <c r="K14" s="54" t="s">
        <v>2</v>
      </c>
    </row>
    <row r="15" spans="1:23" x14ac:dyDescent="0.35">
      <c r="A15" s="46"/>
      <c r="B15" s="46"/>
      <c r="E15">
        <v>13</v>
      </c>
      <c r="F15" t="s">
        <v>76</v>
      </c>
      <c r="H15">
        <v>312</v>
      </c>
      <c r="I15" t="s">
        <v>77</v>
      </c>
      <c r="J15">
        <v>1</v>
      </c>
      <c r="K15" s="54" t="s">
        <v>70</v>
      </c>
      <c r="L15" s="41" t="s">
        <v>71</v>
      </c>
      <c r="M15" s="42">
        <f>(J15*100)</f>
        <v>100</v>
      </c>
      <c r="N15" t="s">
        <v>2</v>
      </c>
    </row>
    <row r="16" spans="1:23" x14ac:dyDescent="0.35">
      <c r="A16" s="44" t="s">
        <v>87</v>
      </c>
      <c r="B16" s="45" t="e">
        <f>MAX(B10:B14)</f>
        <v>#REF!</v>
      </c>
      <c r="E16">
        <v>14</v>
      </c>
      <c r="F16" t="s">
        <v>76</v>
      </c>
      <c r="H16">
        <v>332</v>
      </c>
      <c r="I16" t="s">
        <v>77</v>
      </c>
      <c r="J16">
        <v>1</v>
      </c>
      <c r="K16" s="54" t="s">
        <v>72</v>
      </c>
      <c r="L16" s="41" t="s">
        <v>71</v>
      </c>
      <c r="M16" s="42">
        <f>(J16*133.322365)</f>
        <v>133.32236499999999</v>
      </c>
      <c r="N16" t="s">
        <v>2</v>
      </c>
    </row>
    <row r="17" spans="2:23" x14ac:dyDescent="0.35">
      <c r="E17">
        <v>15</v>
      </c>
      <c r="F17" t="s">
        <v>76</v>
      </c>
      <c r="H17">
        <v>371</v>
      </c>
      <c r="I17" t="s">
        <v>77</v>
      </c>
      <c r="J17">
        <v>1</v>
      </c>
      <c r="K17" s="54" t="s">
        <v>73</v>
      </c>
      <c r="L17" s="41" t="s">
        <v>71</v>
      </c>
      <c r="M17" s="42">
        <f>(J17*248.84)</f>
        <v>248.84</v>
      </c>
      <c r="N17" t="s">
        <v>2</v>
      </c>
    </row>
    <row r="18" spans="2:23" x14ac:dyDescent="0.35">
      <c r="B18" s="53" t="s">
        <v>100</v>
      </c>
      <c r="C18" s="53"/>
      <c r="E18">
        <v>16</v>
      </c>
      <c r="F18" t="s">
        <v>76</v>
      </c>
      <c r="H18">
        <v>301</v>
      </c>
      <c r="I18" t="s">
        <v>81</v>
      </c>
      <c r="J18">
        <v>1</v>
      </c>
      <c r="K18" s="54" t="s">
        <v>74</v>
      </c>
      <c r="L18" s="41" t="s">
        <v>71</v>
      </c>
      <c r="M18" s="42">
        <f>(J18*9.80665)</f>
        <v>9.8066499999999994</v>
      </c>
      <c r="N18" t="s">
        <v>2</v>
      </c>
    </row>
    <row r="19" spans="2:23" x14ac:dyDescent="0.35">
      <c r="B19" s="53" t="s">
        <v>101</v>
      </c>
      <c r="C19" s="53"/>
      <c r="E19">
        <v>17</v>
      </c>
      <c r="F19" t="s">
        <v>76</v>
      </c>
      <c r="H19">
        <v>311</v>
      </c>
      <c r="I19" t="s">
        <v>81</v>
      </c>
      <c r="L19" s="3"/>
      <c r="M19" s="42"/>
    </row>
    <row r="20" spans="2:23" x14ac:dyDescent="0.35">
      <c r="E20">
        <v>18</v>
      </c>
      <c r="F20" t="s">
        <v>76</v>
      </c>
      <c r="H20">
        <v>314</v>
      </c>
      <c r="I20" t="s">
        <v>81</v>
      </c>
    </row>
    <row r="21" spans="2:23" x14ac:dyDescent="0.35">
      <c r="B21" s="15" t="s">
        <v>22</v>
      </c>
      <c r="E21">
        <v>19</v>
      </c>
      <c r="F21" t="s">
        <v>76</v>
      </c>
      <c r="H21">
        <v>317</v>
      </c>
      <c r="I21" t="s">
        <v>81</v>
      </c>
    </row>
    <row r="22" spans="2:23" x14ac:dyDescent="0.35">
      <c r="B22" s="15" t="s">
        <v>5</v>
      </c>
      <c r="E22">
        <v>29</v>
      </c>
      <c r="F22" t="s">
        <v>76</v>
      </c>
      <c r="H22">
        <v>318</v>
      </c>
      <c r="I22" t="s">
        <v>81</v>
      </c>
    </row>
    <row r="23" spans="2:23" x14ac:dyDescent="0.35">
      <c r="E23">
        <v>30</v>
      </c>
      <c r="F23" t="s">
        <v>76</v>
      </c>
      <c r="H23">
        <v>331</v>
      </c>
      <c r="I23" t="s">
        <v>81</v>
      </c>
    </row>
    <row r="24" spans="2:23" x14ac:dyDescent="0.35">
      <c r="E24">
        <v>31</v>
      </c>
      <c r="F24" t="s">
        <v>76</v>
      </c>
      <c r="H24">
        <v>335</v>
      </c>
      <c r="I24" t="s">
        <v>81</v>
      </c>
    </row>
    <row r="25" spans="2:23" x14ac:dyDescent="0.35">
      <c r="B25" s="56" t="s">
        <v>102</v>
      </c>
      <c r="C25" s="54"/>
      <c r="D25" s="54"/>
      <c r="E25">
        <v>32</v>
      </c>
      <c r="F25" t="s">
        <v>76</v>
      </c>
      <c r="H25">
        <v>370</v>
      </c>
      <c r="I25" t="s">
        <v>81</v>
      </c>
    </row>
    <row r="26" spans="2:23" x14ac:dyDescent="0.35">
      <c r="B26" s="56" t="s">
        <v>103</v>
      </c>
      <c r="C26" s="54"/>
      <c r="D26" s="54"/>
      <c r="E26">
        <v>33</v>
      </c>
      <c r="F26" t="s">
        <v>76</v>
      </c>
      <c r="H26">
        <v>373</v>
      </c>
      <c r="I26" t="s">
        <v>81</v>
      </c>
    </row>
    <row r="27" spans="2:23" x14ac:dyDescent="0.35">
      <c r="B27" s="56" t="s">
        <v>104</v>
      </c>
      <c r="C27" s="54"/>
      <c r="D27" s="54"/>
      <c r="E27">
        <v>36</v>
      </c>
      <c r="F27" t="s">
        <v>76</v>
      </c>
      <c r="H27">
        <v>300</v>
      </c>
      <c r="I27" t="s">
        <v>85</v>
      </c>
    </row>
    <row r="28" spans="2:23" x14ac:dyDescent="0.35">
      <c r="E28">
        <v>38</v>
      </c>
      <c r="F28" t="s">
        <v>76</v>
      </c>
      <c r="H28">
        <v>310</v>
      </c>
      <c r="I28" t="s">
        <v>85</v>
      </c>
    </row>
    <row r="29" spans="2:23" x14ac:dyDescent="0.35">
      <c r="E29">
        <v>39</v>
      </c>
      <c r="F29" t="s">
        <v>76</v>
      </c>
      <c r="H29">
        <v>330</v>
      </c>
      <c r="I29" t="s">
        <v>85</v>
      </c>
    </row>
    <row r="30" spans="2:23" x14ac:dyDescent="0.35">
      <c r="E30">
        <v>40</v>
      </c>
      <c r="F30" t="s">
        <v>76</v>
      </c>
      <c r="H30">
        <v>321</v>
      </c>
      <c r="I30" t="s">
        <v>76</v>
      </c>
      <c r="S30" s="61"/>
      <c r="T30" s="61"/>
      <c r="V30" s="61"/>
      <c r="W30" s="61"/>
    </row>
    <row r="31" spans="2:23" x14ac:dyDescent="0.35">
      <c r="E31">
        <v>44</v>
      </c>
      <c r="F31" t="s">
        <v>76</v>
      </c>
      <c r="H31">
        <v>351</v>
      </c>
      <c r="I31" t="s">
        <v>85</v>
      </c>
    </row>
    <row r="32" spans="2:23" x14ac:dyDescent="0.35">
      <c r="E32">
        <v>50</v>
      </c>
      <c r="F32" t="s">
        <v>76</v>
      </c>
      <c r="H32">
        <v>360</v>
      </c>
      <c r="I32" t="s">
        <v>85</v>
      </c>
    </row>
    <row r="33" spans="5:9" x14ac:dyDescent="0.35">
      <c r="E33">
        <v>51</v>
      </c>
      <c r="F33" t="s">
        <v>76</v>
      </c>
      <c r="H33">
        <v>361</v>
      </c>
      <c r="I33" t="s">
        <v>85</v>
      </c>
    </row>
    <row r="34" spans="5:9" x14ac:dyDescent="0.35">
      <c r="E34">
        <v>52</v>
      </c>
      <c r="F34" t="s">
        <v>76</v>
      </c>
      <c r="H34">
        <v>362</v>
      </c>
      <c r="I34" t="s">
        <v>85</v>
      </c>
    </row>
    <row r="35" spans="5:9" x14ac:dyDescent="0.35">
      <c r="E35">
        <v>53</v>
      </c>
      <c r="F35" t="s">
        <v>76</v>
      </c>
      <c r="H35">
        <v>372</v>
      </c>
      <c r="I35" t="s">
        <v>85</v>
      </c>
    </row>
    <row r="36" spans="5:9" x14ac:dyDescent="0.35">
      <c r="E36">
        <v>54</v>
      </c>
      <c r="F36" t="s">
        <v>76</v>
      </c>
      <c r="H36">
        <v>334</v>
      </c>
      <c r="I36" t="s">
        <v>86</v>
      </c>
    </row>
    <row r="37" spans="5:9" x14ac:dyDescent="0.35">
      <c r="E37">
        <v>55</v>
      </c>
      <c r="F37" t="s">
        <v>76</v>
      </c>
      <c r="H37">
        <v>340</v>
      </c>
      <c r="I37" t="s">
        <v>86</v>
      </c>
    </row>
    <row r="38" spans="5:9" x14ac:dyDescent="0.35">
      <c r="E38">
        <v>56</v>
      </c>
      <c r="F38" t="s">
        <v>76</v>
      </c>
      <c r="H38">
        <v>341</v>
      </c>
      <c r="I38" t="s">
        <v>86</v>
      </c>
    </row>
    <row r="39" spans="5:9" x14ac:dyDescent="0.35">
      <c r="E39">
        <v>57</v>
      </c>
      <c r="F39" t="s">
        <v>76</v>
      </c>
      <c r="H39">
        <v>350</v>
      </c>
      <c r="I39" t="s">
        <v>86</v>
      </c>
    </row>
    <row r="40" spans="5:9" x14ac:dyDescent="0.35">
      <c r="E40">
        <v>58</v>
      </c>
      <c r="F40" t="s">
        <v>76</v>
      </c>
    </row>
    <row r="41" spans="5:9" x14ac:dyDescent="0.35">
      <c r="E41">
        <v>59</v>
      </c>
      <c r="F41" t="s">
        <v>76</v>
      </c>
    </row>
    <row r="42" spans="5:9" x14ac:dyDescent="0.35">
      <c r="E42">
        <v>65</v>
      </c>
      <c r="F42" t="s">
        <v>76</v>
      </c>
    </row>
    <row r="43" spans="5:9" x14ac:dyDescent="0.35">
      <c r="E43">
        <v>66</v>
      </c>
      <c r="F43" t="s">
        <v>76</v>
      </c>
    </row>
    <row r="44" spans="5:9" x14ac:dyDescent="0.35">
      <c r="E44">
        <v>67</v>
      </c>
      <c r="F44" t="s">
        <v>76</v>
      </c>
    </row>
    <row r="45" spans="5:9" x14ac:dyDescent="0.35">
      <c r="E45">
        <v>20</v>
      </c>
      <c r="F45" t="s">
        <v>77</v>
      </c>
    </row>
    <row r="46" spans="5:9" x14ac:dyDescent="0.35">
      <c r="E46">
        <v>21</v>
      </c>
      <c r="F46" t="s">
        <v>77</v>
      </c>
    </row>
    <row r="47" spans="5:9" x14ac:dyDescent="0.35">
      <c r="E47">
        <v>22</v>
      </c>
      <c r="F47" t="s">
        <v>77</v>
      </c>
    </row>
    <row r="48" spans="5:9" x14ac:dyDescent="0.35">
      <c r="E48" t="s">
        <v>78</v>
      </c>
      <c r="F48" t="s">
        <v>77</v>
      </c>
    </row>
    <row r="49" spans="5:6" x14ac:dyDescent="0.35">
      <c r="E49" t="s">
        <v>79</v>
      </c>
      <c r="F49" t="s">
        <v>77</v>
      </c>
    </row>
    <row r="50" spans="5:6" x14ac:dyDescent="0.35">
      <c r="E50" t="s">
        <v>80</v>
      </c>
      <c r="F50" t="s">
        <v>77</v>
      </c>
    </row>
    <row r="51" spans="5:6" x14ac:dyDescent="0.35">
      <c r="E51">
        <v>23</v>
      </c>
      <c r="F51" t="s">
        <v>81</v>
      </c>
    </row>
    <row r="52" spans="5:6" x14ac:dyDescent="0.35">
      <c r="E52">
        <v>24</v>
      </c>
      <c r="F52" t="s">
        <v>81</v>
      </c>
    </row>
    <row r="53" spans="5:6" x14ac:dyDescent="0.35">
      <c r="E53">
        <v>25</v>
      </c>
      <c r="F53" t="s">
        <v>81</v>
      </c>
    </row>
    <row r="54" spans="5:6" x14ac:dyDescent="0.35">
      <c r="E54">
        <v>34</v>
      </c>
      <c r="F54" t="s">
        <v>81</v>
      </c>
    </row>
    <row r="55" spans="5:6" x14ac:dyDescent="0.35">
      <c r="E55">
        <v>35</v>
      </c>
      <c r="F55" t="s">
        <v>81</v>
      </c>
    </row>
    <row r="56" spans="5:6" x14ac:dyDescent="0.35">
      <c r="E56">
        <v>37</v>
      </c>
      <c r="F56" t="s">
        <v>81</v>
      </c>
    </row>
    <row r="57" spans="5:6" x14ac:dyDescent="0.35">
      <c r="E57" t="s">
        <v>92</v>
      </c>
      <c r="F57" t="s">
        <v>81</v>
      </c>
    </row>
    <row r="58" spans="5:6" x14ac:dyDescent="0.35">
      <c r="E58" t="s">
        <v>93</v>
      </c>
      <c r="F58" t="s">
        <v>81</v>
      </c>
    </row>
    <row r="59" spans="5:6" x14ac:dyDescent="0.35">
      <c r="E59" t="s">
        <v>75</v>
      </c>
      <c r="F59" t="s">
        <v>81</v>
      </c>
    </row>
    <row r="60" spans="5:6" x14ac:dyDescent="0.35">
      <c r="E60">
        <v>41</v>
      </c>
      <c r="F60" t="s">
        <v>81</v>
      </c>
    </row>
    <row r="61" spans="5:6" x14ac:dyDescent="0.35">
      <c r="E61">
        <v>43</v>
      </c>
      <c r="F61" t="s">
        <v>81</v>
      </c>
    </row>
    <row r="62" spans="5:6" x14ac:dyDescent="0.35">
      <c r="E62" t="s">
        <v>89</v>
      </c>
      <c r="F62" t="s">
        <v>81</v>
      </c>
    </row>
    <row r="63" spans="5:6" x14ac:dyDescent="0.35">
      <c r="E63" t="s">
        <v>90</v>
      </c>
      <c r="F63" t="s">
        <v>81</v>
      </c>
    </row>
    <row r="64" spans="5:6" x14ac:dyDescent="0.35">
      <c r="E64" t="s">
        <v>91</v>
      </c>
      <c r="F64" t="s">
        <v>81</v>
      </c>
    </row>
    <row r="65" spans="5:6" x14ac:dyDescent="0.35">
      <c r="E65" t="s">
        <v>82</v>
      </c>
      <c r="F65" t="s">
        <v>81</v>
      </c>
    </row>
    <row r="66" spans="5:6" x14ac:dyDescent="0.35">
      <c r="E66" t="s">
        <v>83</v>
      </c>
      <c r="F66" t="s">
        <v>81</v>
      </c>
    </row>
    <row r="67" spans="5:6" x14ac:dyDescent="0.35">
      <c r="E67" t="s">
        <v>84</v>
      </c>
      <c r="F67" t="s">
        <v>81</v>
      </c>
    </row>
    <row r="69" spans="5:6" x14ac:dyDescent="0.35">
      <c r="E69">
        <v>26</v>
      </c>
      <c r="F69" t="s">
        <v>85</v>
      </c>
    </row>
    <row r="70" spans="5:6" x14ac:dyDescent="0.35">
      <c r="E70">
        <v>27</v>
      </c>
      <c r="F70" t="s">
        <v>85</v>
      </c>
    </row>
    <row r="71" spans="5:6" x14ac:dyDescent="0.35">
      <c r="E71">
        <v>28</v>
      </c>
      <c r="F71" t="s">
        <v>85</v>
      </c>
    </row>
    <row r="72" spans="5:6" x14ac:dyDescent="0.35">
      <c r="E72" t="s">
        <v>97</v>
      </c>
      <c r="F72" t="s">
        <v>85</v>
      </c>
    </row>
    <row r="73" spans="5:6" x14ac:dyDescent="0.35">
      <c r="E73" t="s">
        <v>98</v>
      </c>
      <c r="F73" t="s">
        <v>85</v>
      </c>
    </row>
    <row r="74" spans="5:6" x14ac:dyDescent="0.35">
      <c r="E74" t="s">
        <v>99</v>
      </c>
      <c r="F74" t="s">
        <v>85</v>
      </c>
    </row>
    <row r="75" spans="5:6" x14ac:dyDescent="0.35">
      <c r="E75" t="s">
        <v>94</v>
      </c>
      <c r="F75" t="s">
        <v>85</v>
      </c>
    </row>
    <row r="76" spans="5:6" x14ac:dyDescent="0.35">
      <c r="E76" t="s">
        <v>95</v>
      </c>
      <c r="F76" t="s">
        <v>85</v>
      </c>
    </row>
    <row r="77" spans="5:6" x14ac:dyDescent="0.35">
      <c r="E77" t="s">
        <v>96</v>
      </c>
      <c r="F77" t="s">
        <v>85</v>
      </c>
    </row>
    <row r="78" spans="5:6" x14ac:dyDescent="0.35">
      <c r="E78">
        <v>60</v>
      </c>
      <c r="F78" t="s">
        <v>85</v>
      </c>
    </row>
    <row r="79" spans="5:6" x14ac:dyDescent="0.35">
      <c r="E79">
        <v>61</v>
      </c>
      <c r="F79" t="s">
        <v>85</v>
      </c>
    </row>
    <row r="80" spans="5:6" x14ac:dyDescent="0.35">
      <c r="E80">
        <v>62</v>
      </c>
      <c r="F80" t="s">
        <v>85</v>
      </c>
    </row>
    <row r="81" spans="5:6" x14ac:dyDescent="0.35">
      <c r="E81">
        <v>63</v>
      </c>
      <c r="F81" t="s">
        <v>85</v>
      </c>
    </row>
    <row r="82" spans="5:6" x14ac:dyDescent="0.35">
      <c r="E82">
        <v>64</v>
      </c>
      <c r="F82" t="s">
        <v>85</v>
      </c>
    </row>
    <row r="83" spans="5:6" x14ac:dyDescent="0.35">
      <c r="E83">
        <v>42</v>
      </c>
      <c r="F83" t="s">
        <v>86</v>
      </c>
    </row>
    <row r="84" spans="5:6" x14ac:dyDescent="0.35">
      <c r="E84">
        <v>45</v>
      </c>
      <c r="F84" t="s">
        <v>86</v>
      </c>
    </row>
    <row r="85" spans="5:6" x14ac:dyDescent="0.35">
      <c r="E85">
        <v>46</v>
      </c>
      <c r="F85" t="s">
        <v>86</v>
      </c>
    </row>
    <row r="86" spans="5:6" x14ac:dyDescent="0.35">
      <c r="E86">
        <v>49</v>
      </c>
      <c r="F86" t="s">
        <v>86</v>
      </c>
    </row>
    <row r="87" spans="5:6" x14ac:dyDescent="0.35">
      <c r="E87">
        <v>68</v>
      </c>
      <c r="F87" t="s">
        <v>86</v>
      </c>
    </row>
  </sheetData>
  <mergeCells count="3">
    <mergeCell ref="O2:P2"/>
    <mergeCell ref="R2:W2"/>
    <mergeCell ref="K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282"/>
  <sheetViews>
    <sheetView tabSelected="1" topLeftCell="B1" zoomScale="120" zoomScaleNormal="120" zoomScalePageLayoutView="150" workbookViewId="0">
      <selection activeCell="I14" sqref="I14"/>
    </sheetView>
  </sheetViews>
  <sheetFormatPr defaultColWidth="8.81640625" defaultRowHeight="14.5" x14ac:dyDescent="0.35"/>
  <cols>
    <col min="1" max="1" width="8.81640625" hidden="1" customWidth="1"/>
    <col min="2" max="3" width="8.81640625" style="1" customWidth="1"/>
    <col min="4" max="4" width="4.36328125" customWidth="1"/>
    <col min="5" max="8" width="8.81640625" style="39"/>
    <col min="9" max="9" width="14.6328125" style="39" customWidth="1"/>
    <col min="10" max="10" width="5.08984375" style="39" bestFit="1" customWidth="1"/>
    <col min="11" max="11" width="20.6328125" style="39" customWidth="1"/>
    <col min="12" max="12" width="4.6328125" customWidth="1"/>
    <col min="14" max="14" width="15.6328125" bestFit="1" customWidth="1"/>
  </cols>
  <sheetData>
    <row r="1" spans="1:30" x14ac:dyDescent="0.35">
      <c r="D1" s="1"/>
      <c r="E1" s="87" t="s">
        <v>64</v>
      </c>
      <c r="F1" s="76"/>
      <c r="G1" s="76"/>
      <c r="H1" s="76"/>
      <c r="I1" s="76"/>
      <c r="J1" s="76"/>
      <c r="K1" s="7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35">
      <c r="D2" s="1"/>
      <c r="E2" s="78"/>
      <c r="F2" s="79"/>
      <c r="G2" s="79"/>
      <c r="H2" s="79"/>
      <c r="I2" s="79"/>
      <c r="J2" s="79"/>
      <c r="K2" s="80"/>
      <c r="L2" s="14"/>
      <c r="M2" s="14" t="s">
        <v>115</v>
      </c>
      <c r="N2" s="14"/>
      <c r="O2" s="14"/>
      <c r="P2" s="14"/>
      <c r="Q2" s="14"/>
      <c r="R2" s="14"/>
      <c r="S2" s="14"/>
      <c r="T2" s="14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" thickBot="1" x14ac:dyDescent="0.4">
      <c r="A3" t="s">
        <v>21</v>
      </c>
      <c r="D3" s="1"/>
      <c r="E3" s="81"/>
      <c r="F3" s="79"/>
      <c r="G3" s="79"/>
      <c r="H3" s="79"/>
      <c r="I3" s="79"/>
      <c r="J3" s="79"/>
      <c r="K3" s="80"/>
      <c r="L3" s="14"/>
      <c r="M3" s="14" t="s">
        <v>123</v>
      </c>
      <c r="N3" s="14"/>
      <c r="O3" s="14"/>
      <c r="P3" s="14"/>
      <c r="Q3" s="14"/>
      <c r="R3" s="14"/>
      <c r="S3" s="14"/>
      <c r="T3" s="14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35">
      <c r="A4" t="s">
        <v>20</v>
      </c>
      <c r="D4" s="1"/>
      <c r="E4" s="23"/>
      <c r="F4" s="24"/>
      <c r="G4" s="83"/>
      <c r="H4" s="84"/>
      <c r="I4" s="84"/>
      <c r="J4" s="24"/>
      <c r="K4" s="25"/>
      <c r="L4" s="14"/>
      <c r="M4" s="14" t="s">
        <v>124</v>
      </c>
      <c r="N4" s="14"/>
      <c r="O4" s="14"/>
      <c r="P4" s="14"/>
      <c r="Q4" s="14"/>
      <c r="R4" s="14"/>
      <c r="S4" s="14"/>
      <c r="T4" s="14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35">
      <c r="A5" t="s">
        <v>19</v>
      </c>
      <c r="B5" s="1" t="s">
        <v>121</v>
      </c>
      <c r="D5" s="1"/>
      <c r="E5" s="26"/>
      <c r="F5" s="82" t="s">
        <v>65</v>
      </c>
      <c r="G5" s="82"/>
      <c r="H5" s="82"/>
      <c r="I5" s="18"/>
      <c r="J5" s="27" t="s">
        <v>3</v>
      </c>
      <c r="K5" s="91" t="s">
        <v>119</v>
      </c>
      <c r="L5" s="1"/>
      <c r="M5" s="14" t="s">
        <v>125</v>
      </c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35">
      <c r="B6" s="86" t="s">
        <v>122</v>
      </c>
      <c r="D6" s="1"/>
      <c r="E6" s="26"/>
      <c r="F6" s="27"/>
      <c r="G6" s="27"/>
      <c r="H6" s="27"/>
      <c r="I6" s="27"/>
      <c r="J6" s="27"/>
      <c r="K6" s="28"/>
      <c r="L6" s="1"/>
      <c r="M6" s="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35">
      <c r="D7" s="1"/>
      <c r="E7" s="26"/>
      <c r="F7" s="82" t="s">
        <v>66</v>
      </c>
      <c r="G7" s="82"/>
      <c r="H7" s="82"/>
      <c r="I7" s="17" t="s">
        <v>21</v>
      </c>
      <c r="J7" s="71" t="s">
        <v>118</v>
      </c>
      <c r="K7" s="92" t="s">
        <v>116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21" x14ac:dyDescent="0.5">
      <c r="D8" s="1"/>
      <c r="E8" s="26"/>
      <c r="F8" s="27"/>
      <c r="G8" s="27"/>
      <c r="H8" s="27"/>
      <c r="I8" s="27"/>
      <c r="J8" s="27"/>
      <c r="K8" s="93" t="s">
        <v>117</v>
      </c>
      <c r="L8" s="1"/>
      <c r="M8" s="88" t="s">
        <v>114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35">
      <c r="D9" s="1"/>
      <c r="E9" s="26"/>
      <c r="F9" s="82" t="s">
        <v>13</v>
      </c>
      <c r="G9" s="82"/>
      <c r="H9" s="82"/>
      <c r="I9" s="18"/>
      <c r="J9" s="27" t="s">
        <v>3</v>
      </c>
      <c r="K9" s="29" t="str">
        <f>IF(I7="","",IF(I7="Circle","&lt;-- Enter Diameter","&lt;-- Leave Blank"))</f>
        <v>&lt;-- Enter Diameter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35">
      <c r="D10" s="1"/>
      <c r="E10" s="26"/>
      <c r="F10" s="27"/>
      <c r="G10" s="27"/>
      <c r="H10" s="27"/>
      <c r="I10" s="27"/>
      <c r="J10" s="27"/>
      <c r="K10" s="2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35">
      <c r="B11" s="1" t="s">
        <v>129</v>
      </c>
      <c r="D11" s="1"/>
      <c r="E11" s="26"/>
      <c r="F11" s="82" t="s">
        <v>14</v>
      </c>
      <c r="G11" s="82"/>
      <c r="H11" s="82"/>
      <c r="I11" s="18"/>
      <c r="J11" s="27" t="s">
        <v>3</v>
      </c>
      <c r="K11" s="28" t="str">
        <f>IF(I7="","",IF(I7="Circle","&lt;-- Leave Blank","&lt;-- Enter Length"))</f>
        <v>&lt;-- Leave Blank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35">
      <c r="B12" s="1" t="s">
        <v>130</v>
      </c>
      <c r="D12" s="1"/>
      <c r="E12" s="26"/>
      <c r="F12" s="82" t="s">
        <v>15</v>
      </c>
      <c r="G12" s="82"/>
      <c r="H12" s="82"/>
      <c r="I12" s="18"/>
      <c r="J12" s="27" t="s">
        <v>3</v>
      </c>
      <c r="K12" s="28" t="str">
        <f>IF(I7="","",IF(I7="Circle","&lt;-- Leave Blank","&lt;-- Enter Width"))</f>
        <v>&lt;-- Leave Blank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35">
      <c r="B13" s="86" t="s">
        <v>131</v>
      </c>
      <c r="D13" s="1"/>
      <c r="E13" s="26"/>
      <c r="F13" s="27"/>
      <c r="G13" s="27"/>
      <c r="H13" s="27"/>
      <c r="I13" s="27"/>
      <c r="J13" s="27"/>
      <c r="K13" s="2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35">
      <c r="B14" s="86"/>
      <c r="D14" s="1"/>
      <c r="E14" s="26"/>
      <c r="F14" s="27" t="s">
        <v>16</v>
      </c>
      <c r="G14" s="27"/>
      <c r="H14" s="27"/>
      <c r="I14" s="30">
        <f>((PI()*(I9^2))/4)</f>
        <v>0</v>
      </c>
      <c r="J14" s="31"/>
      <c r="K14" s="2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idden="1" x14ac:dyDescent="0.35">
      <c r="D15" s="1"/>
      <c r="E15" s="26"/>
      <c r="F15" s="27" t="s">
        <v>17</v>
      </c>
      <c r="G15" s="27"/>
      <c r="H15" s="27"/>
      <c r="I15" s="30">
        <f>(PI()*I11*I12)/4</f>
        <v>0</v>
      </c>
      <c r="J15" s="27"/>
      <c r="K15" s="2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idden="1" x14ac:dyDescent="0.35">
      <c r="D16" s="1"/>
      <c r="E16" s="26"/>
      <c r="F16" s="27" t="s">
        <v>18</v>
      </c>
      <c r="G16" s="27"/>
      <c r="H16" s="27"/>
      <c r="I16" s="30">
        <f>I11*I12</f>
        <v>0</v>
      </c>
      <c r="J16" s="27"/>
      <c r="K16" s="2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2:30" hidden="1" x14ac:dyDescent="0.35">
      <c r="D17" s="1"/>
      <c r="E17" s="26"/>
      <c r="F17" s="27"/>
      <c r="G17" s="27"/>
      <c r="H17" s="27"/>
      <c r="I17" s="27"/>
      <c r="J17" s="27"/>
      <c r="K17" s="2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ht="16.5" hidden="1" x14ac:dyDescent="0.35">
      <c r="D18" s="1"/>
      <c r="E18" s="26"/>
      <c r="F18" s="82" t="s">
        <v>6</v>
      </c>
      <c r="G18" s="82"/>
      <c r="H18" s="82"/>
      <c r="I18" s="19">
        <f>IF(I7="Circle",I14,IF(I7="Oval",I15,IF(I7="Rectangle",I16,"")))</f>
        <v>0</v>
      </c>
      <c r="J18" s="31" t="s">
        <v>0</v>
      </c>
      <c r="K18" s="28"/>
      <c r="L18" s="1"/>
      <c r="M18" s="1"/>
      <c r="N18" s="8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x14ac:dyDescent="0.35">
      <c r="D19" s="1"/>
      <c r="E19" s="26"/>
      <c r="F19" s="27"/>
      <c r="G19" s="27"/>
      <c r="H19" s="27"/>
      <c r="I19" s="27"/>
      <c r="J19" s="27"/>
      <c r="K19" s="28"/>
      <c r="L19" s="1"/>
      <c r="M19" s="1">
        <f>M18*0.2</f>
        <v>0</v>
      </c>
      <c r="N19" s="1">
        <f>N18*M17</f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x14ac:dyDescent="0.35">
      <c r="D20" s="1"/>
      <c r="E20" s="26"/>
      <c r="F20" s="32" t="s">
        <v>7</v>
      </c>
      <c r="G20" s="27"/>
      <c r="H20" s="27"/>
      <c r="I20" s="33" t="str">
        <f>IFERROR((0.2*((I5/(SQRT(I18)))^(-1/3))),"")</f>
        <v/>
      </c>
      <c r="J20" s="27"/>
      <c r="K20" s="2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hidden="1" x14ac:dyDescent="0.35">
      <c r="D21" s="1"/>
      <c r="E21" s="26"/>
      <c r="F21" s="27"/>
      <c r="G21" s="27"/>
      <c r="H21" s="27"/>
      <c r="I21" s="31"/>
      <c r="J21" s="27"/>
      <c r="K21" s="2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hidden="1" x14ac:dyDescent="0.35">
      <c r="D22" s="1"/>
      <c r="E22" s="26"/>
      <c r="F22" s="82" t="s">
        <v>8</v>
      </c>
      <c r="G22" s="82"/>
      <c r="H22" s="82"/>
      <c r="I22" s="20" t="str">
        <f>IFERROR(IF(I7="Circle","1",I12/I11),"")</f>
        <v>1</v>
      </c>
      <c r="J22" s="27"/>
      <c r="K22" s="28"/>
      <c r="L22" s="1"/>
      <c r="M22" s="1"/>
      <c r="N22" s="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ht="14.4" customHeight="1" x14ac:dyDescent="0.35">
      <c r="B23" s="1" t="s">
        <v>132</v>
      </c>
      <c r="D23" s="1"/>
      <c r="E23" s="26"/>
      <c r="F23" s="27"/>
      <c r="G23" s="27"/>
      <c r="H23" s="27"/>
      <c r="I23" s="27"/>
      <c r="J23" s="27"/>
      <c r="K23" s="2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ht="10" hidden="1" customHeight="1" x14ac:dyDescent="0.35">
      <c r="D24" s="1"/>
      <c r="E24" s="26"/>
      <c r="F24" s="32" t="s">
        <v>9</v>
      </c>
      <c r="G24" s="27"/>
      <c r="H24" s="27"/>
      <c r="I24" s="34" t="str">
        <f>IFERROR(((I5)/(SQRT(I18)))*(I22^-I20),"")</f>
        <v/>
      </c>
      <c r="J24" s="27"/>
      <c r="K24" s="28"/>
      <c r="L24" s="1"/>
      <c r="M24" s="10"/>
      <c r="N24" s="11"/>
      <c r="O24" s="11"/>
      <c r="P24" s="1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ht="10" hidden="1" customHeight="1" x14ac:dyDescent="0.35">
      <c r="D25" s="1"/>
      <c r="E25" s="26"/>
      <c r="F25" s="27"/>
      <c r="G25" s="27"/>
      <c r="H25" s="27"/>
      <c r="I25" s="27"/>
      <c r="J25" s="27"/>
      <c r="K25" s="28"/>
      <c r="L25" s="1"/>
      <c r="M25" s="11"/>
      <c r="N25" s="11"/>
      <c r="O25" s="11"/>
      <c r="P25" s="1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ht="10" customHeight="1" x14ac:dyDescent="0.35">
      <c r="B26" s="1" t="s">
        <v>133</v>
      </c>
      <c r="D26" s="1"/>
      <c r="E26" s="26"/>
      <c r="F26" s="82" t="s">
        <v>128</v>
      </c>
      <c r="G26" s="82"/>
      <c r="H26" s="82"/>
      <c r="I26" s="18"/>
      <c r="J26" s="27" t="s">
        <v>1</v>
      </c>
      <c r="K26" s="89" t="s">
        <v>127</v>
      </c>
      <c r="L26" s="9"/>
      <c r="M26" s="10"/>
      <c r="N26" s="11"/>
      <c r="O26" s="11"/>
      <c r="P26" s="11"/>
      <c r="Q26" s="11"/>
      <c r="R26" s="11"/>
      <c r="S26" s="1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ht="14.4" customHeight="1" x14ac:dyDescent="0.35">
      <c r="B27" s="86" t="s">
        <v>134</v>
      </c>
      <c r="C27" s="14"/>
      <c r="D27" s="1"/>
      <c r="E27" s="26"/>
      <c r="F27" s="27"/>
      <c r="G27" s="27"/>
      <c r="H27" s="27"/>
      <c r="I27" s="27"/>
      <c r="J27" s="27"/>
      <c r="K27" s="90" t="s">
        <v>120</v>
      </c>
      <c r="L27" s="12"/>
      <c r="M27" s="11"/>
      <c r="N27" s="11"/>
      <c r="O27" s="11"/>
      <c r="P27" s="11"/>
      <c r="Q27" s="11"/>
      <c r="R27" s="11"/>
      <c r="S27" s="1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ht="15.5" x14ac:dyDescent="0.35">
      <c r="D28" s="1"/>
      <c r="E28" s="26"/>
      <c r="F28" s="16" t="s">
        <v>10</v>
      </c>
      <c r="G28" s="35"/>
      <c r="H28" s="35"/>
      <c r="I28" s="22" t="str">
        <f>IFERROR((I26)*(0.93+((8.58)*(I24^2))),"")</f>
        <v/>
      </c>
      <c r="J28" s="16" t="s">
        <v>1</v>
      </c>
      <c r="K28" s="28"/>
      <c r="L28" s="9"/>
      <c r="M28" s="10"/>
      <c r="N28" s="11"/>
      <c r="O28" s="11"/>
      <c r="P28" s="11"/>
      <c r="Q28" s="11"/>
      <c r="R28" s="11"/>
      <c r="S28" s="1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x14ac:dyDescent="0.35">
      <c r="C29" s="70"/>
      <c r="D29" s="1"/>
      <c r="E29" s="26"/>
      <c r="F29" s="27"/>
      <c r="G29" s="27"/>
      <c r="H29" s="27"/>
      <c r="I29" s="27"/>
      <c r="J29" s="27"/>
      <c r="K29" s="28"/>
      <c r="L29" s="11"/>
      <c r="M29" s="11"/>
      <c r="N29" s="11"/>
      <c r="O29" s="11"/>
      <c r="P29" s="11"/>
      <c r="Q29" s="11"/>
      <c r="R29" s="11"/>
      <c r="S29" s="1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ht="17.5" x14ac:dyDescent="0.35">
      <c r="D30" s="1"/>
      <c r="E30" s="26"/>
      <c r="F30" s="16" t="s">
        <v>11</v>
      </c>
      <c r="G30" s="16"/>
      <c r="H30" s="16"/>
      <c r="I30" s="21" t="str">
        <f>IFERROR(I18*I28,"")</f>
        <v/>
      </c>
      <c r="J30" s="16" t="s">
        <v>12</v>
      </c>
      <c r="K30" s="28"/>
      <c r="L30" s="13"/>
      <c r="M30" s="1"/>
      <c r="N30" s="1"/>
      <c r="O30" s="1"/>
      <c r="P30" s="1"/>
      <c r="Q30" s="11"/>
      <c r="R30" s="11"/>
      <c r="S30" s="1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x14ac:dyDescent="0.35">
      <c r="B31" s="1" t="s">
        <v>135</v>
      </c>
      <c r="C31" s="70"/>
      <c r="D31" s="1"/>
      <c r="E31" s="26"/>
      <c r="F31" s="27"/>
      <c r="G31" s="27"/>
      <c r="H31" s="27"/>
      <c r="I31" s="27"/>
      <c r="J31" s="27"/>
      <c r="K31" s="28"/>
      <c r="L31" s="11"/>
      <c r="M31" s="1"/>
      <c r="N31" s="1"/>
      <c r="O31" s="1"/>
      <c r="P31" s="1"/>
      <c r="Q31" s="11"/>
      <c r="R31" s="11"/>
      <c r="S31" s="1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x14ac:dyDescent="0.35">
      <c r="B32" s="1" t="s">
        <v>136</v>
      </c>
      <c r="D32" s="1"/>
      <c r="E32" s="26"/>
      <c r="F32" s="27"/>
      <c r="G32" s="27"/>
      <c r="H32" s="27"/>
      <c r="I32" s="27"/>
      <c r="J32" s="27"/>
      <c r="K32" s="2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2:30" ht="15" thickBot="1" x14ac:dyDescent="0.4">
      <c r="B33" s="86" t="s">
        <v>137</v>
      </c>
      <c r="D33" s="1"/>
      <c r="E33" s="36"/>
      <c r="F33" s="37"/>
      <c r="G33" s="37"/>
      <c r="H33" s="59" t="s">
        <v>126</v>
      </c>
      <c r="I33" s="59"/>
      <c r="J33" s="59"/>
      <c r="K33" s="60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2:30" x14ac:dyDescent="0.35">
      <c r="D34" s="1"/>
      <c r="E34" s="38"/>
      <c r="F34" s="38"/>
      <c r="G34" s="38"/>
      <c r="H34" s="38"/>
      <c r="I34" s="38"/>
      <c r="J34" s="38"/>
      <c r="K34" s="3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2:30" x14ac:dyDescent="0.35">
      <c r="D35" s="1"/>
      <c r="E35" s="38"/>
      <c r="F35" s="38"/>
      <c r="G35" s="38"/>
      <c r="H35" s="38"/>
      <c r="I35" s="38"/>
      <c r="J35" s="38"/>
      <c r="K35" s="3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2:30" x14ac:dyDescent="0.35">
      <c r="D36" s="1"/>
      <c r="E36" s="38"/>
      <c r="F36" s="38"/>
      <c r="G36" s="38"/>
      <c r="H36" s="38"/>
      <c r="I36" s="38"/>
      <c r="J36" s="38"/>
      <c r="K36" s="3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2:30" ht="6" customHeight="1" x14ac:dyDescent="0.35">
      <c r="D37" s="1"/>
      <c r="E37" s="38"/>
      <c r="F37" s="38"/>
      <c r="G37" s="38"/>
      <c r="H37" s="38"/>
      <c r="I37" s="63"/>
      <c r="J37" s="38"/>
      <c r="K37" s="3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2:30" x14ac:dyDescent="0.35">
      <c r="D38" s="1"/>
      <c r="E38" s="38"/>
      <c r="F38" s="38"/>
      <c r="G38" s="38"/>
      <c r="H38" s="38"/>
      <c r="I38" s="38"/>
      <c r="J38" s="38"/>
      <c r="K38" s="3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2:30" x14ac:dyDescent="0.35">
      <c r="D39" s="1"/>
      <c r="E39" s="38"/>
      <c r="F39" s="38"/>
      <c r="G39" s="38"/>
      <c r="H39" s="38"/>
      <c r="I39" s="64"/>
      <c r="J39" s="38"/>
      <c r="K39" s="6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2:30" x14ac:dyDescent="0.35">
      <c r="D40" s="1"/>
      <c r="E40" s="38"/>
      <c r="F40" s="38"/>
      <c r="G40" s="38"/>
      <c r="H40" s="38"/>
      <c r="I40" s="38"/>
      <c r="J40" s="38"/>
      <c r="K40" s="6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2:30" x14ac:dyDescent="0.35">
      <c r="D41" s="1"/>
      <c r="E41" s="38"/>
      <c r="F41" s="85"/>
      <c r="G41" s="85"/>
      <c r="H41" s="85"/>
      <c r="I41" s="64"/>
      <c r="J41" s="38"/>
      <c r="K41" s="6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2:30" x14ac:dyDescent="0.35">
      <c r="D42" s="1"/>
      <c r="E42" s="38"/>
      <c r="F42" s="85"/>
      <c r="G42" s="85"/>
      <c r="H42" s="85"/>
      <c r="I42" s="64"/>
      <c r="J42" s="38"/>
      <c r="K42" s="6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2:30" x14ac:dyDescent="0.35">
      <c r="D43" s="1"/>
      <c r="E43" s="38"/>
      <c r="F43" s="65"/>
      <c r="G43" s="65"/>
      <c r="H43" s="65"/>
      <c r="I43" s="64"/>
      <c r="J43" s="38"/>
      <c r="K43" s="6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2:30" x14ac:dyDescent="0.35">
      <c r="D44" s="1"/>
      <c r="E44" s="38"/>
      <c r="F44" s="65"/>
      <c r="G44" s="65"/>
      <c r="H44" s="65"/>
      <c r="I44" s="64"/>
      <c r="J44" s="38"/>
      <c r="K44" s="6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2:30" x14ac:dyDescent="0.35">
      <c r="D45" s="1"/>
      <c r="E45" s="38"/>
      <c r="F45" s="38"/>
      <c r="G45" s="38"/>
      <c r="H45" s="38"/>
      <c r="I45" s="66"/>
      <c r="J45" s="38"/>
      <c r="K45" s="3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2:30" x14ac:dyDescent="0.35">
      <c r="D46" s="1"/>
      <c r="E46" s="38"/>
      <c r="F46" s="38"/>
      <c r="G46" s="38"/>
      <c r="H46" s="38"/>
      <c r="I46" s="66"/>
      <c r="J46" s="38"/>
      <c r="K46" s="3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2:30" x14ac:dyDescent="0.35">
      <c r="D47" s="1"/>
      <c r="E47" s="38"/>
      <c r="F47" s="38"/>
      <c r="G47" s="38"/>
      <c r="H47" s="38"/>
      <c r="I47" s="66"/>
      <c r="J47" s="38"/>
      <c r="K47" s="3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2:30" x14ac:dyDescent="0.35">
      <c r="D48" s="1"/>
      <c r="E48" s="38"/>
      <c r="F48" s="38"/>
      <c r="G48" s="38"/>
      <c r="H48" s="38"/>
      <c r="I48" s="66"/>
      <c r="J48" s="38"/>
      <c r="K48" s="3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4:30" x14ac:dyDescent="0.35">
      <c r="D49" s="1"/>
      <c r="E49" s="1" t="s">
        <v>138</v>
      </c>
      <c r="F49" s="38"/>
      <c r="G49" s="38"/>
      <c r="H49" s="38"/>
      <c r="I49" s="38"/>
      <c r="J49" s="38"/>
      <c r="K49" s="3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4:30" hidden="1" x14ac:dyDescent="0.35">
      <c r="D50" s="1"/>
      <c r="E50" s="38"/>
      <c r="F50" s="38"/>
      <c r="G50" s="38"/>
      <c r="H50" s="38"/>
      <c r="I50" s="67"/>
      <c r="J50" s="38"/>
      <c r="K50" s="3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4:30" hidden="1" x14ac:dyDescent="0.35">
      <c r="D51" s="1"/>
      <c r="E51" s="38"/>
      <c r="F51" s="38"/>
      <c r="G51" s="38"/>
      <c r="H51" s="38"/>
      <c r="I51" s="38"/>
      <c r="J51" s="38"/>
      <c r="K51" s="3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4:30" hidden="1" x14ac:dyDescent="0.35">
      <c r="D52" s="1"/>
      <c r="E52" s="38"/>
      <c r="F52" s="38"/>
      <c r="G52" s="38"/>
      <c r="H52" s="38"/>
      <c r="I52" s="38"/>
      <c r="J52" s="38"/>
      <c r="K52" s="3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4:30" x14ac:dyDescent="0.35">
      <c r="D53" s="1"/>
      <c r="E53" s="38"/>
      <c r="F53" s="38"/>
      <c r="G53" s="38"/>
      <c r="H53" s="38"/>
      <c r="I53" s="38"/>
      <c r="J53" s="38"/>
      <c r="K53" s="3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4:30" x14ac:dyDescent="0.35">
      <c r="D54" s="1"/>
      <c r="E54" s="38"/>
      <c r="F54" s="38"/>
      <c r="G54" s="38"/>
      <c r="H54" s="38"/>
      <c r="I54" s="38"/>
      <c r="J54" s="38"/>
      <c r="K54" s="3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4:30" x14ac:dyDescent="0.35">
      <c r="D55" s="1"/>
      <c r="E55" s="38"/>
      <c r="F55" s="38"/>
      <c r="G55" s="38"/>
      <c r="H55" s="38"/>
      <c r="I55" s="38"/>
      <c r="J55" s="38"/>
      <c r="K55" s="3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4:30" x14ac:dyDescent="0.35">
      <c r="D56" s="1"/>
      <c r="E56" s="38"/>
      <c r="F56" s="68"/>
      <c r="G56" s="38"/>
      <c r="H56" s="38"/>
      <c r="I56" s="38"/>
      <c r="J56" s="38"/>
      <c r="K56" s="3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4:30" x14ac:dyDescent="0.35">
      <c r="D57" s="1"/>
      <c r="E57" s="38"/>
      <c r="F57" s="38"/>
      <c r="G57" s="38"/>
      <c r="H57" s="38"/>
      <c r="I57" s="38"/>
      <c r="J57" s="38"/>
      <c r="K57" s="3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4:30" x14ac:dyDescent="0.35">
      <c r="D58" s="1"/>
      <c r="E58" s="38"/>
      <c r="F58" s="38"/>
      <c r="G58" s="38"/>
      <c r="H58" s="38"/>
      <c r="I58" s="38"/>
      <c r="J58" s="38"/>
      <c r="K58" s="3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4:30" x14ac:dyDescent="0.35">
      <c r="D59" s="1"/>
      <c r="E59" s="38"/>
      <c r="F59" s="62"/>
      <c r="G59" s="62"/>
      <c r="H59" s="38"/>
      <c r="I59" s="38"/>
      <c r="J59" s="38"/>
      <c r="K59" s="3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4:30" x14ac:dyDescent="0.35">
      <c r="D60" s="1"/>
      <c r="E60" s="38"/>
      <c r="F60" s="62"/>
      <c r="G60" s="62"/>
      <c r="H60" s="38"/>
      <c r="I60" s="38"/>
      <c r="J60" s="38"/>
      <c r="K60" s="3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4:30" x14ac:dyDescent="0.35">
      <c r="D61" s="1"/>
      <c r="E61" s="38"/>
      <c r="F61" s="38"/>
      <c r="G61" s="38"/>
      <c r="H61" s="38"/>
      <c r="I61" s="38"/>
      <c r="J61" s="38"/>
      <c r="K61" s="3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4:30" x14ac:dyDescent="0.35">
      <c r="D62" s="1"/>
      <c r="E62" s="38"/>
      <c r="F62" s="38"/>
      <c r="G62" s="38"/>
      <c r="H62" s="38"/>
      <c r="I62" s="69"/>
      <c r="J62" s="38"/>
      <c r="K62" s="3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4:30" x14ac:dyDescent="0.35">
      <c r="D63" s="1"/>
      <c r="E63" s="38"/>
      <c r="F63" s="38"/>
      <c r="G63" s="38"/>
      <c r="H63" s="38"/>
      <c r="I63" s="38"/>
      <c r="J63" s="38"/>
      <c r="K63" s="3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4:30" x14ac:dyDescent="0.35">
      <c r="D64" s="1"/>
      <c r="E64" s="38"/>
      <c r="F64" s="38"/>
      <c r="G64" s="38"/>
      <c r="H64" s="38"/>
      <c r="I64" s="38"/>
      <c r="J64" s="38"/>
      <c r="K64" s="3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4:30" x14ac:dyDescent="0.35">
      <c r="D65" s="1"/>
      <c r="E65" s="38"/>
      <c r="F65" s="38"/>
      <c r="G65" s="38"/>
      <c r="H65" s="38"/>
      <c r="I65" s="38"/>
      <c r="J65" s="38"/>
      <c r="K65" s="3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4:30" x14ac:dyDescent="0.35">
      <c r="D66" s="1"/>
      <c r="E66" s="38"/>
      <c r="F66" s="38"/>
      <c r="G66" s="38"/>
      <c r="H66" s="38"/>
      <c r="I66" s="38"/>
      <c r="J66" s="38"/>
      <c r="K66" s="3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4:30" x14ac:dyDescent="0.35">
      <c r="D67" s="1"/>
      <c r="E67" s="38"/>
      <c r="F67" s="38"/>
      <c r="G67" s="38"/>
      <c r="H67" s="38"/>
      <c r="I67" s="38"/>
      <c r="J67" s="38"/>
      <c r="K67" s="3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4:30" x14ac:dyDescent="0.35">
      <c r="D68" s="1"/>
      <c r="E68" s="38"/>
      <c r="F68" s="38"/>
      <c r="G68" s="38"/>
      <c r="H68" s="38"/>
      <c r="I68" s="38"/>
      <c r="J68" s="38"/>
      <c r="K68" s="3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4:30" x14ac:dyDescent="0.35">
      <c r="D69" s="1"/>
      <c r="E69" s="38"/>
      <c r="F69" s="38"/>
      <c r="G69" s="38"/>
      <c r="H69" s="38"/>
      <c r="I69" s="38"/>
      <c r="J69" s="38"/>
      <c r="K69" s="3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4:30" x14ac:dyDescent="0.35">
      <c r="D70" s="1"/>
      <c r="E70" s="38"/>
      <c r="F70" s="38"/>
      <c r="G70" s="38"/>
      <c r="H70" s="38"/>
      <c r="I70" s="38"/>
      <c r="J70" s="38"/>
      <c r="K70" s="3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4:30" x14ac:dyDescent="0.35">
      <c r="D71" s="1"/>
      <c r="E71" s="38"/>
      <c r="F71" s="38"/>
      <c r="G71" s="38"/>
      <c r="H71" s="38"/>
      <c r="I71" s="38"/>
      <c r="J71" s="38"/>
      <c r="K71" s="3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4:30" x14ac:dyDescent="0.35">
      <c r="D72" s="1"/>
      <c r="E72" s="38"/>
      <c r="F72" s="38"/>
      <c r="G72" s="38"/>
      <c r="H72" s="38"/>
      <c r="I72" s="38"/>
      <c r="J72" s="38"/>
      <c r="K72" s="3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4:30" x14ac:dyDescent="0.35">
      <c r="D73" s="1"/>
      <c r="E73" s="38"/>
      <c r="F73" s="38"/>
      <c r="G73" s="38"/>
      <c r="H73" s="38"/>
      <c r="I73" s="38"/>
      <c r="J73" s="38"/>
      <c r="K73" s="3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4:30" x14ac:dyDescent="0.35">
      <c r="D74" s="1"/>
      <c r="E74" s="38"/>
      <c r="F74" s="38"/>
      <c r="G74" s="38"/>
      <c r="H74" s="38"/>
      <c r="I74" s="38"/>
      <c r="J74" s="38"/>
      <c r="K74" s="3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4:30" x14ac:dyDescent="0.35">
      <c r="D75" s="1"/>
      <c r="E75" s="38"/>
      <c r="F75" s="38"/>
      <c r="G75" s="38"/>
      <c r="H75" s="38"/>
      <c r="I75" s="38"/>
      <c r="J75" s="38"/>
      <c r="K75" s="3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4:30" x14ac:dyDescent="0.35">
      <c r="D76" s="1"/>
      <c r="E76" s="38"/>
      <c r="F76" s="38"/>
      <c r="G76" s="38"/>
      <c r="H76" s="38"/>
      <c r="I76" s="38"/>
      <c r="J76" s="38"/>
      <c r="K76" s="3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4:30" x14ac:dyDescent="0.35">
      <c r="D77" s="1"/>
      <c r="E77" s="38"/>
      <c r="F77" s="38"/>
      <c r="G77" s="38"/>
      <c r="H77" s="38"/>
      <c r="I77" s="38"/>
      <c r="J77" s="38"/>
      <c r="K77" s="3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4:30" x14ac:dyDescent="0.35">
      <c r="D78" s="1"/>
      <c r="E78" s="38"/>
      <c r="F78" s="38"/>
      <c r="G78" s="38"/>
      <c r="H78" s="38"/>
      <c r="I78" s="38"/>
      <c r="J78" s="38"/>
      <c r="K78" s="3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4:30" x14ac:dyDescent="0.35">
      <c r="D79" s="1"/>
      <c r="E79" s="38"/>
      <c r="F79" s="38"/>
      <c r="G79" s="38"/>
      <c r="H79" s="38"/>
      <c r="I79" s="38"/>
      <c r="J79" s="38"/>
      <c r="K79" s="3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4:30" x14ac:dyDescent="0.35">
      <c r="D80" s="1"/>
      <c r="E80" s="38"/>
      <c r="F80" s="38"/>
      <c r="G80" s="38"/>
      <c r="H80" s="38"/>
      <c r="I80" s="38"/>
      <c r="J80" s="38"/>
      <c r="K80" s="3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4:30" x14ac:dyDescent="0.35">
      <c r="D81" s="1"/>
      <c r="E81" s="38"/>
      <c r="F81" s="38"/>
      <c r="G81" s="38"/>
      <c r="H81" s="38"/>
      <c r="I81" s="38"/>
      <c r="J81" s="38"/>
      <c r="K81" s="3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4:30" x14ac:dyDescent="0.35">
      <c r="D82" s="1"/>
      <c r="E82" s="38"/>
      <c r="F82" s="38"/>
      <c r="G82" s="38"/>
      <c r="H82" s="38"/>
      <c r="I82" s="38"/>
      <c r="J82" s="38"/>
      <c r="K82" s="3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4:30" x14ac:dyDescent="0.35">
      <c r="D83" s="1"/>
      <c r="E83" s="38"/>
      <c r="F83" s="38"/>
      <c r="G83" s="38"/>
      <c r="H83" s="38"/>
      <c r="I83" s="38"/>
      <c r="J83" s="38"/>
      <c r="K83" s="3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4:30" x14ac:dyDescent="0.35">
      <c r="D84" s="1"/>
      <c r="E84" s="38"/>
      <c r="F84" s="38"/>
      <c r="G84" s="38"/>
      <c r="H84" s="38"/>
      <c r="I84" s="38"/>
      <c r="J84" s="38"/>
      <c r="K84" s="3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4:30" x14ac:dyDescent="0.35">
      <c r="D85" s="1"/>
      <c r="E85" s="38"/>
      <c r="F85" s="38"/>
      <c r="G85" s="38"/>
      <c r="H85" s="38"/>
      <c r="I85" s="38"/>
      <c r="J85" s="3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4:30" x14ac:dyDescent="0.35">
      <c r="D86" s="1"/>
      <c r="E86" s="38"/>
      <c r="F86" s="38"/>
      <c r="G86" s="38"/>
      <c r="H86" s="38"/>
      <c r="I86" s="38"/>
      <c r="J86" s="38"/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4:30" x14ac:dyDescent="0.35">
      <c r="D87" s="1"/>
      <c r="E87" s="38"/>
      <c r="F87" s="38"/>
      <c r="G87" s="38"/>
      <c r="H87" s="38"/>
      <c r="I87" s="38"/>
      <c r="J87" s="38"/>
      <c r="K87" s="3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4:30" x14ac:dyDescent="0.35">
      <c r="D88" s="1"/>
      <c r="E88" s="38"/>
      <c r="F88" s="38"/>
      <c r="G88" s="38"/>
      <c r="H88" s="38"/>
      <c r="I88" s="38"/>
      <c r="J88" s="38"/>
      <c r="K88" s="3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4:30" x14ac:dyDescent="0.35">
      <c r="D89" s="1"/>
      <c r="E89" s="38"/>
      <c r="F89" s="38"/>
      <c r="G89" s="38"/>
      <c r="H89" s="38"/>
      <c r="I89" s="38"/>
      <c r="J89" s="38"/>
      <c r="K89" s="3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4:30" x14ac:dyDescent="0.35">
      <c r="D90" s="1"/>
      <c r="E90" s="38"/>
      <c r="F90" s="38"/>
      <c r="G90" s="38"/>
      <c r="H90" s="38"/>
      <c r="I90" s="38"/>
      <c r="J90" s="38"/>
      <c r="K90" s="3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4:30" x14ac:dyDescent="0.35">
      <c r="D91" s="1"/>
      <c r="E91" s="38"/>
      <c r="F91" s="38"/>
      <c r="G91" s="38"/>
      <c r="H91" s="38"/>
      <c r="I91" s="38"/>
      <c r="J91" s="38"/>
      <c r="K91" s="3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4:30" x14ac:dyDescent="0.35">
      <c r="D92" s="1"/>
      <c r="E92" s="38"/>
      <c r="F92" s="38"/>
      <c r="G92" s="38"/>
      <c r="H92" s="38"/>
      <c r="I92" s="38"/>
      <c r="J92" s="38"/>
      <c r="K92" s="3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4:30" x14ac:dyDescent="0.35">
      <c r="D93" s="1"/>
      <c r="E93" s="38"/>
      <c r="F93" s="38"/>
      <c r="G93" s="38"/>
      <c r="H93" s="38"/>
      <c r="I93" s="38"/>
      <c r="J93" s="38"/>
      <c r="K93" s="3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4:30" x14ac:dyDescent="0.35">
      <c r="D94" s="1"/>
      <c r="E94" s="38"/>
      <c r="F94" s="38"/>
      <c r="G94" s="38"/>
      <c r="H94" s="38"/>
      <c r="I94" s="38"/>
      <c r="J94" s="38"/>
      <c r="K94" s="3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4:30" x14ac:dyDescent="0.35">
      <c r="D95" s="1"/>
      <c r="E95" s="38"/>
      <c r="F95" s="38"/>
      <c r="G95" s="38"/>
      <c r="H95" s="38"/>
      <c r="I95" s="38"/>
      <c r="J95" s="38"/>
      <c r="K95" s="3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4:30" x14ac:dyDescent="0.35">
      <c r="D96" s="1"/>
      <c r="E96" s="38"/>
      <c r="F96" s="38"/>
      <c r="G96" s="38"/>
      <c r="H96" s="38"/>
      <c r="I96" s="38"/>
      <c r="J96" s="38"/>
      <c r="K96" s="3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4:30" x14ac:dyDescent="0.35">
      <c r="D97" s="1"/>
      <c r="E97" s="38"/>
      <c r="F97" s="38"/>
      <c r="G97" s="38"/>
      <c r="H97" s="38"/>
      <c r="I97" s="38"/>
      <c r="J97" s="38"/>
      <c r="K97" s="3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4:30" x14ac:dyDescent="0.35">
      <c r="D98" s="1"/>
      <c r="E98" s="38"/>
      <c r="F98" s="38"/>
      <c r="G98" s="38"/>
      <c r="H98" s="38"/>
      <c r="I98" s="38"/>
      <c r="J98" s="38"/>
      <c r="K98" s="3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4:30" x14ac:dyDescent="0.35">
      <c r="D99" s="1"/>
      <c r="E99" s="38"/>
      <c r="F99" s="38"/>
      <c r="G99" s="38"/>
      <c r="H99" s="38"/>
      <c r="I99" s="38"/>
      <c r="J99" s="38"/>
      <c r="K99" s="3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4:30" x14ac:dyDescent="0.35">
      <c r="D100" s="1"/>
      <c r="E100" s="38"/>
      <c r="F100" s="38"/>
      <c r="G100" s="38"/>
      <c r="H100" s="38"/>
      <c r="I100" s="38"/>
      <c r="J100" s="38"/>
      <c r="K100" s="3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4:30" x14ac:dyDescent="0.35">
      <c r="D101" s="1"/>
      <c r="E101" s="38"/>
      <c r="F101" s="38"/>
      <c r="G101" s="38"/>
      <c r="H101" s="38"/>
      <c r="I101" s="38"/>
      <c r="J101" s="38"/>
      <c r="K101" s="3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4:30" x14ac:dyDescent="0.35">
      <c r="D102" s="1"/>
      <c r="E102" s="38"/>
      <c r="F102" s="38"/>
      <c r="G102" s="38"/>
      <c r="H102" s="38"/>
      <c r="I102" s="38"/>
      <c r="J102" s="38"/>
      <c r="K102" s="3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4:30" x14ac:dyDescent="0.35">
      <c r="D103" s="1"/>
      <c r="E103" s="38"/>
      <c r="F103" s="38"/>
      <c r="G103" s="38"/>
      <c r="H103" s="38"/>
      <c r="I103" s="38"/>
      <c r="J103" s="38"/>
      <c r="K103" s="3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4:30" x14ac:dyDescent="0.35">
      <c r="D104" s="1"/>
      <c r="E104" s="38"/>
      <c r="F104" s="38"/>
      <c r="G104" s="38"/>
      <c r="H104" s="38"/>
      <c r="I104" s="38"/>
      <c r="J104" s="38"/>
      <c r="K104" s="3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4:30" x14ac:dyDescent="0.35">
      <c r="D105" s="1"/>
      <c r="E105" s="38"/>
      <c r="F105" s="38"/>
      <c r="G105" s="38"/>
      <c r="H105" s="38"/>
      <c r="I105" s="38"/>
      <c r="J105" s="38"/>
      <c r="K105" s="3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4:30" x14ac:dyDescent="0.35">
      <c r="D106" s="1"/>
      <c r="E106" s="38"/>
      <c r="F106" s="38"/>
      <c r="G106" s="38"/>
      <c r="H106" s="38"/>
      <c r="I106" s="38"/>
      <c r="J106" s="38"/>
      <c r="K106" s="3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4:30" x14ac:dyDescent="0.35">
      <c r="D107" s="1"/>
      <c r="E107" s="38"/>
      <c r="F107" s="38"/>
      <c r="G107" s="38"/>
      <c r="H107" s="38"/>
      <c r="I107" s="38"/>
      <c r="J107" s="38"/>
      <c r="K107" s="3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4:30" x14ac:dyDescent="0.35">
      <c r="D108" s="1"/>
      <c r="E108" s="38"/>
      <c r="F108" s="38"/>
      <c r="G108" s="38"/>
      <c r="H108" s="38"/>
      <c r="I108" s="38"/>
      <c r="J108" s="38"/>
      <c r="K108" s="3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4:30" x14ac:dyDescent="0.35">
      <c r="D109" s="1"/>
      <c r="E109" s="38"/>
      <c r="F109" s="38"/>
      <c r="G109" s="38"/>
      <c r="H109" s="38"/>
      <c r="I109" s="38"/>
      <c r="J109" s="38"/>
      <c r="K109" s="3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4:30" x14ac:dyDescent="0.35">
      <c r="D110" s="1"/>
      <c r="E110" s="38"/>
      <c r="F110" s="38"/>
      <c r="G110" s="38"/>
      <c r="H110" s="38"/>
      <c r="I110" s="38"/>
      <c r="J110" s="38"/>
      <c r="K110" s="3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4:30" x14ac:dyDescent="0.35">
      <c r="D111" s="1"/>
      <c r="E111" s="38"/>
      <c r="F111" s="38"/>
      <c r="G111" s="38"/>
      <c r="H111" s="38"/>
      <c r="I111" s="38"/>
      <c r="J111" s="38"/>
      <c r="K111" s="3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4:30" x14ac:dyDescent="0.35">
      <c r="D112" s="1"/>
      <c r="E112" s="38"/>
      <c r="F112" s="38"/>
      <c r="G112" s="38"/>
      <c r="H112" s="38"/>
      <c r="I112" s="38"/>
      <c r="J112" s="38"/>
      <c r="K112" s="3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4:30" x14ac:dyDescent="0.35">
      <c r="D113" s="1"/>
      <c r="E113" s="38"/>
      <c r="F113" s="38"/>
      <c r="G113" s="38"/>
      <c r="H113" s="38"/>
      <c r="I113" s="38"/>
      <c r="J113" s="38"/>
      <c r="K113" s="3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4:30" x14ac:dyDescent="0.35">
      <c r="D114" s="1"/>
      <c r="E114" s="38"/>
      <c r="F114" s="38"/>
      <c r="G114" s="38"/>
      <c r="H114" s="38"/>
      <c r="I114" s="38"/>
      <c r="J114" s="38"/>
      <c r="K114" s="3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4:30" x14ac:dyDescent="0.35">
      <c r="D115" s="1"/>
      <c r="E115" s="38"/>
      <c r="F115" s="38"/>
      <c r="G115" s="38"/>
      <c r="H115" s="38"/>
      <c r="I115" s="38"/>
      <c r="J115" s="38"/>
      <c r="K115" s="3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4:30" x14ac:dyDescent="0.35">
      <c r="D116" s="1"/>
      <c r="E116" s="38"/>
      <c r="F116" s="38"/>
      <c r="G116" s="38"/>
      <c r="H116" s="38"/>
      <c r="I116" s="38"/>
      <c r="J116" s="38"/>
      <c r="K116" s="3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4:30" x14ac:dyDescent="0.35">
      <c r="D117" s="1"/>
      <c r="E117" s="38"/>
      <c r="F117" s="38"/>
      <c r="G117" s="38"/>
      <c r="H117" s="38"/>
      <c r="I117" s="38"/>
      <c r="J117" s="38"/>
      <c r="K117" s="3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4:30" x14ac:dyDescent="0.35">
      <c r="D118" s="1"/>
      <c r="E118" s="38"/>
      <c r="F118" s="38"/>
      <c r="G118" s="38"/>
      <c r="H118" s="38"/>
      <c r="I118" s="38"/>
      <c r="J118" s="38"/>
      <c r="K118" s="3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4:30" x14ac:dyDescent="0.35">
      <c r="D119" s="1"/>
      <c r="E119" s="38"/>
      <c r="F119" s="38"/>
      <c r="G119" s="38"/>
      <c r="H119" s="38"/>
      <c r="I119" s="38"/>
      <c r="J119" s="38"/>
      <c r="K119" s="3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4:30" x14ac:dyDescent="0.35">
      <c r="D120" s="1"/>
      <c r="E120" s="38"/>
      <c r="F120" s="38"/>
      <c r="G120" s="38"/>
      <c r="H120" s="38"/>
      <c r="I120" s="38"/>
      <c r="J120" s="38"/>
      <c r="K120" s="3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4:30" x14ac:dyDescent="0.35">
      <c r="D121" s="1"/>
      <c r="E121" s="38"/>
      <c r="F121" s="38"/>
      <c r="G121" s="38"/>
      <c r="H121" s="38"/>
      <c r="I121" s="38"/>
      <c r="J121" s="38"/>
      <c r="K121" s="3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4:30" x14ac:dyDescent="0.35">
      <c r="D122" s="1"/>
      <c r="E122" s="38"/>
      <c r="F122" s="38"/>
      <c r="G122" s="38"/>
      <c r="H122" s="38"/>
      <c r="I122" s="38"/>
      <c r="J122" s="38"/>
      <c r="K122" s="3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4:30" x14ac:dyDescent="0.35">
      <c r="D123" s="1"/>
      <c r="E123" s="38"/>
      <c r="F123" s="38"/>
      <c r="G123" s="38"/>
      <c r="H123" s="38"/>
      <c r="I123" s="38"/>
      <c r="J123" s="38"/>
      <c r="K123" s="3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4:30" x14ac:dyDescent="0.35">
      <c r="D124" s="1"/>
      <c r="E124" s="38"/>
      <c r="F124" s="38"/>
      <c r="G124" s="38"/>
      <c r="H124" s="38"/>
      <c r="I124" s="38"/>
      <c r="J124" s="38"/>
      <c r="K124" s="3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4:30" x14ac:dyDescent="0.35">
      <c r="D125" s="1"/>
      <c r="E125" s="38"/>
      <c r="F125" s="38"/>
      <c r="G125" s="38"/>
      <c r="H125" s="38"/>
      <c r="I125" s="38"/>
      <c r="J125" s="38"/>
      <c r="K125" s="3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4:30" x14ac:dyDescent="0.35">
      <c r="D126" s="1"/>
      <c r="E126" s="38"/>
      <c r="F126" s="38"/>
      <c r="G126" s="38"/>
      <c r="H126" s="38"/>
      <c r="I126" s="38"/>
      <c r="J126" s="38"/>
      <c r="K126" s="3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4:30" x14ac:dyDescent="0.35">
      <c r="D127" s="1"/>
      <c r="E127" s="38"/>
      <c r="F127" s="38"/>
      <c r="G127" s="38"/>
      <c r="H127" s="38"/>
      <c r="I127" s="38"/>
      <c r="J127" s="38"/>
      <c r="K127" s="3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4:30" x14ac:dyDescent="0.35">
      <c r="D128" s="1"/>
      <c r="E128" s="38"/>
      <c r="F128" s="38"/>
      <c r="G128" s="38"/>
      <c r="H128" s="38"/>
      <c r="I128" s="38"/>
      <c r="J128" s="38"/>
      <c r="K128" s="3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4:30" x14ac:dyDescent="0.35">
      <c r="D129" s="1"/>
      <c r="E129" s="38"/>
      <c r="F129" s="38"/>
      <c r="G129" s="38"/>
      <c r="H129" s="38"/>
      <c r="I129" s="38"/>
      <c r="J129" s="38"/>
      <c r="K129" s="3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4:30" x14ac:dyDescent="0.35">
      <c r="D130" s="1"/>
      <c r="E130" s="38"/>
      <c r="F130" s="38"/>
      <c r="G130" s="38"/>
      <c r="H130" s="38"/>
      <c r="I130" s="38"/>
      <c r="J130" s="38"/>
      <c r="K130" s="3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4:30" x14ac:dyDescent="0.35">
      <c r="D131" s="1"/>
      <c r="E131" s="38"/>
      <c r="F131" s="38"/>
      <c r="G131" s="38"/>
      <c r="H131" s="38"/>
      <c r="I131" s="38"/>
      <c r="J131" s="38"/>
      <c r="K131" s="3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4:30" x14ac:dyDescent="0.35">
      <c r="D132" s="1"/>
      <c r="E132" s="38"/>
      <c r="F132" s="38"/>
      <c r="G132" s="38"/>
      <c r="H132" s="38"/>
      <c r="I132" s="38"/>
      <c r="J132" s="38"/>
      <c r="K132" s="3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4:30" x14ac:dyDescent="0.35">
      <c r="D133" s="1"/>
      <c r="E133" s="38"/>
      <c r="F133" s="38"/>
      <c r="G133" s="38"/>
      <c r="H133" s="38"/>
      <c r="I133" s="38"/>
      <c r="J133" s="38"/>
      <c r="K133" s="3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4:30" x14ac:dyDescent="0.35">
      <c r="D134" s="1"/>
      <c r="E134" s="38"/>
      <c r="F134" s="38"/>
      <c r="G134" s="38"/>
      <c r="H134" s="38"/>
      <c r="I134" s="38"/>
      <c r="J134" s="38"/>
      <c r="K134" s="3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4:30" x14ac:dyDescent="0.35">
      <c r="D135" s="1"/>
      <c r="E135" s="38"/>
      <c r="F135" s="38"/>
      <c r="G135" s="38"/>
      <c r="H135" s="38"/>
      <c r="I135" s="38"/>
      <c r="J135" s="38"/>
      <c r="K135" s="3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4:30" x14ac:dyDescent="0.35">
      <c r="D136" s="1"/>
      <c r="E136" s="38"/>
      <c r="F136" s="38"/>
      <c r="G136" s="38"/>
      <c r="H136" s="38"/>
      <c r="I136" s="38"/>
      <c r="J136" s="38"/>
      <c r="K136" s="3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4:30" x14ac:dyDescent="0.35">
      <c r="D137" s="1"/>
      <c r="E137" s="38"/>
      <c r="F137" s="38"/>
      <c r="G137" s="38"/>
      <c r="H137" s="38"/>
      <c r="I137" s="38"/>
      <c r="J137" s="38"/>
      <c r="K137" s="3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4:30" x14ac:dyDescent="0.35">
      <c r="D138" s="1"/>
      <c r="E138" s="38"/>
      <c r="F138" s="38"/>
      <c r="G138" s="38"/>
      <c r="H138" s="38"/>
      <c r="I138" s="38"/>
      <c r="J138" s="38"/>
      <c r="K138" s="3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4:30" x14ac:dyDescent="0.35">
      <c r="D139" s="1"/>
      <c r="E139" s="38"/>
      <c r="F139" s="38"/>
      <c r="G139" s="38"/>
      <c r="H139" s="38"/>
      <c r="I139" s="38"/>
      <c r="J139" s="38"/>
      <c r="K139" s="3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4:30" x14ac:dyDescent="0.35">
      <c r="D140" s="1"/>
      <c r="E140" s="38"/>
      <c r="F140" s="38"/>
      <c r="G140" s="38"/>
      <c r="H140" s="38"/>
      <c r="I140" s="38"/>
      <c r="J140" s="38"/>
      <c r="K140" s="3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4:30" x14ac:dyDescent="0.35">
      <c r="D141" s="1"/>
      <c r="E141" s="38"/>
      <c r="F141" s="38"/>
      <c r="G141" s="38"/>
      <c r="H141" s="38"/>
      <c r="I141" s="38"/>
      <c r="J141" s="38"/>
      <c r="K141" s="3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4:30" x14ac:dyDescent="0.35">
      <c r="D142" s="1"/>
      <c r="E142" s="38"/>
      <c r="F142" s="38"/>
      <c r="G142" s="38"/>
      <c r="H142" s="38"/>
      <c r="I142" s="38"/>
      <c r="J142" s="38"/>
      <c r="K142" s="3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4:30" x14ac:dyDescent="0.35">
      <c r="D143" s="1"/>
      <c r="E143" s="38"/>
      <c r="F143" s="38"/>
      <c r="G143" s="38"/>
      <c r="H143" s="38"/>
      <c r="I143" s="38"/>
      <c r="J143" s="38"/>
      <c r="K143" s="3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4:30" x14ac:dyDescent="0.35">
      <c r="D144" s="1"/>
      <c r="E144" s="38"/>
      <c r="F144" s="38"/>
      <c r="G144" s="38"/>
      <c r="H144" s="38"/>
      <c r="I144" s="38"/>
      <c r="J144" s="38"/>
      <c r="K144" s="3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4:30" x14ac:dyDescent="0.35">
      <c r="D145" s="1"/>
      <c r="E145" s="38"/>
      <c r="F145" s="38"/>
      <c r="G145" s="38"/>
      <c r="H145" s="38"/>
      <c r="I145" s="38"/>
      <c r="J145" s="38"/>
      <c r="K145" s="3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4:30" x14ac:dyDescent="0.35">
      <c r="D146" s="1"/>
      <c r="E146" s="38"/>
      <c r="F146" s="38"/>
      <c r="G146" s="38"/>
      <c r="H146" s="38"/>
      <c r="I146" s="38"/>
      <c r="J146" s="38"/>
      <c r="K146" s="3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4:30" x14ac:dyDescent="0.35">
      <c r="D147" s="1"/>
      <c r="E147" s="38"/>
      <c r="F147" s="38"/>
      <c r="G147" s="38"/>
      <c r="H147" s="38"/>
      <c r="I147" s="38"/>
      <c r="J147" s="38"/>
      <c r="K147" s="3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4:30" x14ac:dyDescent="0.35">
      <c r="D148" s="1"/>
      <c r="E148" s="38"/>
      <c r="F148" s="38"/>
      <c r="G148" s="38"/>
      <c r="H148" s="38"/>
      <c r="I148" s="38"/>
      <c r="J148" s="38"/>
      <c r="K148" s="3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4:30" x14ac:dyDescent="0.35">
      <c r="D149" s="1"/>
      <c r="E149" s="38"/>
      <c r="F149" s="38"/>
      <c r="G149" s="38"/>
      <c r="H149" s="38"/>
      <c r="I149" s="38"/>
      <c r="J149" s="38"/>
      <c r="K149" s="3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4:30" x14ac:dyDescent="0.35">
      <c r="D150" s="1"/>
      <c r="E150" s="38"/>
      <c r="F150" s="38"/>
      <c r="G150" s="38"/>
      <c r="H150" s="38"/>
      <c r="I150" s="38"/>
      <c r="J150" s="38"/>
      <c r="K150" s="3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4:30" x14ac:dyDescent="0.35">
      <c r="D151" s="1"/>
      <c r="E151" s="38"/>
      <c r="F151" s="38"/>
      <c r="G151" s="38"/>
      <c r="H151" s="38"/>
      <c r="I151" s="38"/>
      <c r="J151" s="38"/>
      <c r="K151" s="3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4:30" x14ac:dyDescent="0.35">
      <c r="D152" s="1"/>
      <c r="E152" s="38"/>
      <c r="F152" s="38"/>
      <c r="G152" s="38"/>
      <c r="H152" s="38"/>
      <c r="I152" s="38"/>
      <c r="J152" s="38"/>
      <c r="K152" s="3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4:30" x14ac:dyDescent="0.35">
      <c r="D153" s="1"/>
      <c r="E153" s="38"/>
      <c r="F153" s="38"/>
      <c r="G153" s="38"/>
      <c r="H153" s="38"/>
      <c r="I153" s="38"/>
      <c r="J153" s="38"/>
      <c r="K153" s="3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4:30" x14ac:dyDescent="0.35">
      <c r="D154" s="1"/>
      <c r="E154" s="38"/>
      <c r="F154" s="38"/>
      <c r="G154" s="38"/>
      <c r="H154" s="38"/>
      <c r="I154" s="38"/>
      <c r="J154" s="38"/>
      <c r="K154" s="3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4:30" x14ac:dyDescent="0.35">
      <c r="D155" s="1"/>
      <c r="E155" s="38"/>
      <c r="F155" s="38"/>
      <c r="G155" s="38"/>
      <c r="H155" s="38"/>
      <c r="I155" s="38"/>
      <c r="J155" s="38"/>
      <c r="K155" s="3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4:30" x14ac:dyDescent="0.35">
      <c r="D156" s="1"/>
      <c r="E156" s="38"/>
      <c r="F156" s="38"/>
      <c r="G156" s="38"/>
      <c r="H156" s="38"/>
      <c r="I156" s="38"/>
      <c r="J156" s="38"/>
      <c r="K156" s="3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4:30" x14ac:dyDescent="0.35">
      <c r="D157" s="1"/>
      <c r="E157" s="38"/>
      <c r="F157" s="38"/>
      <c r="G157" s="38"/>
      <c r="H157" s="38"/>
      <c r="I157" s="38"/>
      <c r="J157" s="38"/>
      <c r="K157" s="3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4:30" x14ac:dyDescent="0.35">
      <c r="D158" s="1"/>
      <c r="E158" s="38"/>
      <c r="F158" s="38"/>
      <c r="G158" s="38"/>
      <c r="H158" s="38"/>
      <c r="I158" s="38"/>
      <c r="J158" s="38"/>
      <c r="K158" s="3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4:30" x14ac:dyDescent="0.35">
      <c r="D159" s="1"/>
      <c r="E159" s="38"/>
      <c r="F159" s="38"/>
      <c r="G159" s="38"/>
      <c r="H159" s="38"/>
      <c r="I159" s="38"/>
      <c r="J159" s="38"/>
      <c r="K159" s="3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4:30" x14ac:dyDescent="0.35">
      <c r="D160" s="1"/>
      <c r="E160" s="38"/>
      <c r="F160" s="38"/>
      <c r="G160" s="38"/>
      <c r="H160" s="38"/>
      <c r="I160" s="38"/>
      <c r="J160" s="38"/>
      <c r="K160" s="3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4:30" x14ac:dyDescent="0.35">
      <c r="D161" s="1"/>
      <c r="E161" s="38"/>
      <c r="F161" s="38"/>
      <c r="G161" s="38"/>
      <c r="H161" s="38"/>
      <c r="I161" s="38"/>
      <c r="J161" s="38"/>
      <c r="K161" s="3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4:30" x14ac:dyDescent="0.35">
      <c r="D162" s="1"/>
      <c r="E162" s="38"/>
      <c r="F162" s="38"/>
      <c r="G162" s="38"/>
      <c r="H162" s="38"/>
      <c r="I162" s="38"/>
      <c r="J162" s="38"/>
      <c r="K162" s="3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4:30" x14ac:dyDescent="0.35">
      <c r="D163" s="1"/>
      <c r="E163" s="38"/>
      <c r="F163" s="38"/>
      <c r="G163" s="38"/>
      <c r="H163" s="38"/>
      <c r="I163" s="38"/>
      <c r="J163" s="38"/>
      <c r="K163" s="3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4:30" x14ac:dyDescent="0.35">
      <c r="D164" s="1"/>
      <c r="E164" s="38"/>
      <c r="F164" s="38"/>
      <c r="G164" s="38"/>
      <c r="H164" s="38"/>
      <c r="I164" s="38"/>
      <c r="J164" s="38"/>
      <c r="K164" s="3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4:30" x14ac:dyDescent="0.35">
      <c r="D165" s="1"/>
      <c r="E165" s="38"/>
      <c r="F165" s="38"/>
      <c r="G165" s="38"/>
      <c r="H165" s="38"/>
      <c r="I165" s="38"/>
      <c r="J165" s="38"/>
      <c r="K165" s="3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4:30" x14ac:dyDescent="0.35">
      <c r="D166" s="1"/>
      <c r="E166" s="38"/>
      <c r="F166" s="38"/>
      <c r="G166" s="38"/>
      <c r="H166" s="38"/>
      <c r="I166" s="38"/>
      <c r="J166" s="38"/>
      <c r="K166" s="3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4:30" x14ac:dyDescent="0.35">
      <c r="D167" s="1"/>
      <c r="E167" s="38"/>
      <c r="F167" s="38"/>
      <c r="G167" s="38"/>
      <c r="H167" s="38"/>
      <c r="I167" s="38"/>
      <c r="J167" s="38"/>
      <c r="K167" s="3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4:30" x14ac:dyDescent="0.35">
      <c r="D168" s="1"/>
      <c r="E168" s="38"/>
      <c r="F168" s="38"/>
      <c r="G168" s="38"/>
      <c r="H168" s="38"/>
      <c r="I168" s="38"/>
      <c r="J168" s="38"/>
      <c r="K168" s="3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4:30" x14ac:dyDescent="0.35">
      <c r="D169" s="1"/>
      <c r="E169" s="38"/>
      <c r="F169" s="38"/>
      <c r="G169" s="38"/>
      <c r="H169" s="38"/>
      <c r="I169" s="38"/>
      <c r="J169" s="38"/>
      <c r="K169" s="3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4:30" x14ac:dyDescent="0.35">
      <c r="D170" s="1"/>
      <c r="E170" s="38"/>
      <c r="F170" s="38"/>
      <c r="G170" s="38"/>
      <c r="H170" s="38"/>
      <c r="I170" s="38"/>
      <c r="J170" s="38"/>
      <c r="K170" s="3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4:30" x14ac:dyDescent="0.35">
      <c r="D171" s="1"/>
      <c r="E171" s="38"/>
      <c r="F171" s="38"/>
      <c r="G171" s="38"/>
      <c r="H171" s="38"/>
      <c r="I171" s="38"/>
      <c r="J171" s="38"/>
      <c r="K171" s="3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4:30" x14ac:dyDescent="0.35">
      <c r="D172" s="1"/>
      <c r="E172" s="38"/>
      <c r="F172" s="38"/>
      <c r="G172" s="38"/>
      <c r="H172" s="38"/>
      <c r="I172" s="38"/>
      <c r="J172" s="38"/>
      <c r="K172" s="3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4:30" x14ac:dyDescent="0.35">
      <c r="D173" s="1"/>
      <c r="E173" s="38"/>
      <c r="F173" s="38"/>
      <c r="G173" s="38"/>
      <c r="H173" s="38"/>
      <c r="I173" s="38"/>
      <c r="J173" s="38"/>
      <c r="K173" s="3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4:30" x14ac:dyDescent="0.35">
      <c r="D174" s="1"/>
      <c r="E174" s="38"/>
      <c r="F174" s="38"/>
      <c r="G174" s="38"/>
      <c r="H174" s="38"/>
      <c r="I174" s="38"/>
      <c r="J174" s="38"/>
      <c r="K174" s="3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4:30" x14ac:dyDescent="0.35">
      <c r="D175" s="1"/>
      <c r="E175" s="38"/>
      <c r="F175" s="38"/>
      <c r="G175" s="38"/>
      <c r="H175" s="38"/>
      <c r="I175" s="38"/>
      <c r="J175" s="38"/>
      <c r="K175" s="3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4:30" x14ac:dyDescent="0.35">
      <c r="D176" s="1"/>
      <c r="E176" s="38"/>
      <c r="F176" s="38"/>
      <c r="G176" s="38"/>
      <c r="H176" s="38"/>
      <c r="I176" s="38"/>
      <c r="J176" s="38"/>
      <c r="K176" s="3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4:30" x14ac:dyDescent="0.35">
      <c r="D177" s="1"/>
      <c r="E177" s="38"/>
      <c r="F177" s="38"/>
      <c r="G177" s="38"/>
      <c r="H177" s="38"/>
      <c r="I177" s="38"/>
      <c r="J177" s="38"/>
      <c r="K177" s="3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4:30" x14ac:dyDescent="0.35">
      <c r="D178" s="1"/>
      <c r="E178" s="38"/>
      <c r="F178" s="38"/>
      <c r="G178" s="38"/>
      <c r="H178" s="38"/>
      <c r="I178" s="38"/>
      <c r="J178" s="38"/>
      <c r="K178" s="3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4:30" x14ac:dyDescent="0.35">
      <c r="D179" s="1"/>
      <c r="E179" s="38"/>
      <c r="F179" s="38"/>
      <c r="G179" s="38"/>
      <c r="H179" s="38"/>
      <c r="I179" s="38"/>
      <c r="J179" s="38"/>
      <c r="K179" s="3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4:30" x14ac:dyDescent="0.35">
      <c r="D180" s="1"/>
      <c r="E180" s="38"/>
      <c r="F180" s="38"/>
      <c r="G180" s="38"/>
      <c r="H180" s="38"/>
      <c r="I180" s="38"/>
      <c r="J180" s="38"/>
      <c r="K180" s="3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4:30" x14ac:dyDescent="0.35">
      <c r="D181" s="1"/>
      <c r="E181" s="38"/>
      <c r="F181" s="38"/>
      <c r="G181" s="38"/>
      <c r="H181" s="38"/>
      <c r="I181" s="38"/>
      <c r="J181" s="38"/>
      <c r="K181" s="3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4:30" x14ac:dyDescent="0.35">
      <c r="D182" s="1"/>
      <c r="E182" s="38"/>
      <c r="F182" s="38"/>
      <c r="G182" s="38"/>
      <c r="H182" s="38"/>
      <c r="I182" s="38"/>
      <c r="J182" s="38"/>
      <c r="K182" s="3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4:30" x14ac:dyDescent="0.35">
      <c r="D183" s="1"/>
      <c r="E183" s="38"/>
      <c r="F183" s="38"/>
      <c r="G183" s="38"/>
      <c r="H183" s="38"/>
      <c r="I183" s="38"/>
      <c r="J183" s="38"/>
      <c r="K183" s="3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4:30" x14ac:dyDescent="0.35">
      <c r="D184" s="1"/>
      <c r="E184" s="38"/>
      <c r="F184" s="38"/>
      <c r="G184" s="38"/>
      <c r="H184" s="38"/>
      <c r="I184" s="38"/>
      <c r="J184" s="38"/>
      <c r="K184" s="3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4:30" x14ac:dyDescent="0.35">
      <c r="D185" s="1"/>
      <c r="E185" s="38"/>
      <c r="F185" s="38"/>
      <c r="G185" s="38"/>
      <c r="H185" s="38"/>
      <c r="I185" s="38"/>
      <c r="J185" s="38"/>
      <c r="K185" s="3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4:30" x14ac:dyDescent="0.35">
      <c r="D186" s="1"/>
      <c r="E186" s="38"/>
      <c r="F186" s="38"/>
      <c r="G186" s="38"/>
      <c r="H186" s="38"/>
      <c r="I186" s="38"/>
      <c r="J186" s="38"/>
      <c r="K186" s="3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4:30" x14ac:dyDescent="0.35">
      <c r="D187" s="1"/>
      <c r="E187" s="38"/>
      <c r="F187" s="38"/>
      <c r="G187" s="38"/>
      <c r="H187" s="38"/>
      <c r="I187" s="38"/>
      <c r="J187" s="38"/>
      <c r="K187" s="3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4:30" x14ac:dyDescent="0.35">
      <c r="D188" s="1"/>
      <c r="E188" s="38"/>
      <c r="F188" s="38"/>
      <c r="G188" s="38"/>
      <c r="H188" s="38"/>
      <c r="I188" s="38"/>
      <c r="J188" s="38"/>
      <c r="K188" s="3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4:30" x14ac:dyDescent="0.35">
      <c r="D189" s="1"/>
      <c r="E189" s="38"/>
      <c r="F189" s="38"/>
      <c r="G189" s="38"/>
      <c r="H189" s="38"/>
      <c r="I189" s="38"/>
      <c r="J189" s="38"/>
      <c r="K189" s="3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4:30" x14ac:dyDescent="0.35">
      <c r="D190" s="1"/>
      <c r="E190" s="38"/>
      <c r="F190" s="38"/>
      <c r="G190" s="38"/>
      <c r="H190" s="38"/>
      <c r="I190" s="38"/>
      <c r="J190" s="38"/>
      <c r="K190" s="3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4:30" x14ac:dyDescent="0.35">
      <c r="D191" s="1"/>
      <c r="E191" s="38"/>
      <c r="F191" s="38"/>
      <c r="G191" s="38"/>
      <c r="H191" s="38"/>
      <c r="I191" s="38"/>
      <c r="J191" s="38"/>
      <c r="K191" s="3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4:30" x14ac:dyDescent="0.35">
      <c r="D192" s="1"/>
      <c r="E192" s="38"/>
      <c r="F192" s="38"/>
      <c r="G192" s="38"/>
      <c r="H192" s="38"/>
      <c r="I192" s="38"/>
      <c r="J192" s="38"/>
      <c r="K192" s="3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4:30" x14ac:dyDescent="0.35">
      <c r="D193" s="1"/>
      <c r="E193" s="38"/>
      <c r="F193" s="38"/>
      <c r="G193" s="38"/>
      <c r="H193" s="38"/>
      <c r="I193" s="38"/>
      <c r="J193" s="38"/>
      <c r="K193" s="3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4:30" x14ac:dyDescent="0.35">
      <c r="D194" s="1"/>
      <c r="E194" s="38"/>
      <c r="F194" s="38"/>
      <c r="G194" s="38"/>
      <c r="H194" s="38"/>
      <c r="I194" s="38"/>
      <c r="J194" s="38"/>
      <c r="K194" s="3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4:30" x14ac:dyDescent="0.35">
      <c r="D195" s="1"/>
      <c r="E195" s="38"/>
      <c r="F195" s="38"/>
      <c r="G195" s="38"/>
      <c r="H195" s="38"/>
      <c r="I195" s="38"/>
      <c r="J195" s="38"/>
      <c r="K195" s="3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4:30" x14ac:dyDescent="0.35">
      <c r="D196" s="1"/>
      <c r="E196" s="38"/>
      <c r="F196" s="38"/>
      <c r="G196" s="38"/>
      <c r="H196" s="38"/>
      <c r="I196" s="38"/>
      <c r="J196" s="38"/>
      <c r="K196" s="3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4:30" x14ac:dyDescent="0.35">
      <c r="D197" s="1"/>
      <c r="E197" s="38"/>
      <c r="F197" s="38"/>
      <c r="G197" s="38"/>
      <c r="H197" s="38"/>
      <c r="I197" s="38"/>
      <c r="J197" s="38"/>
      <c r="K197" s="3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4:30" x14ac:dyDescent="0.35">
      <c r="D198" s="1"/>
      <c r="E198" s="38"/>
      <c r="F198" s="38"/>
      <c r="G198" s="38"/>
      <c r="H198" s="38"/>
      <c r="I198" s="38"/>
      <c r="J198" s="38"/>
      <c r="K198" s="3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4:30" x14ac:dyDescent="0.35">
      <c r="D199" s="1"/>
      <c r="E199" s="38"/>
      <c r="F199" s="38"/>
      <c r="G199" s="38"/>
      <c r="H199" s="38"/>
      <c r="I199" s="38"/>
      <c r="J199" s="38"/>
      <c r="K199" s="3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4:30" x14ac:dyDescent="0.35">
      <c r="D200" s="1"/>
      <c r="E200" s="38"/>
      <c r="F200" s="38"/>
      <c r="G200" s="38"/>
      <c r="H200" s="38"/>
      <c r="I200" s="38"/>
      <c r="J200" s="38"/>
      <c r="K200" s="3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4:30" x14ac:dyDescent="0.35">
      <c r="D201" s="1"/>
      <c r="E201" s="38"/>
      <c r="F201" s="38"/>
      <c r="G201" s="38"/>
      <c r="H201" s="38"/>
      <c r="I201" s="38"/>
      <c r="J201" s="38"/>
      <c r="K201" s="3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4:30" x14ac:dyDescent="0.35">
      <c r="D202" s="1"/>
      <c r="E202" s="38"/>
      <c r="F202" s="38"/>
      <c r="G202" s="38"/>
      <c r="H202" s="38"/>
      <c r="I202" s="38"/>
      <c r="J202" s="38"/>
      <c r="K202" s="3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4:30" x14ac:dyDescent="0.35">
      <c r="D203" s="1"/>
      <c r="E203" s="38"/>
      <c r="F203" s="38"/>
      <c r="G203" s="38"/>
      <c r="H203" s="38"/>
      <c r="I203" s="38"/>
      <c r="J203" s="38"/>
      <c r="K203" s="3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4:30" x14ac:dyDescent="0.35">
      <c r="D204" s="1"/>
      <c r="E204" s="38"/>
      <c r="F204" s="38"/>
      <c r="G204" s="38"/>
      <c r="H204" s="38"/>
      <c r="I204" s="38"/>
      <c r="J204" s="38"/>
      <c r="K204" s="3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4:30" x14ac:dyDescent="0.35">
      <c r="D205" s="1"/>
      <c r="E205" s="38"/>
      <c r="F205" s="38"/>
      <c r="G205" s="38"/>
      <c r="H205" s="38"/>
      <c r="I205" s="38"/>
      <c r="J205" s="38"/>
      <c r="K205" s="3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4:30" x14ac:dyDescent="0.35">
      <c r="D206" s="1"/>
      <c r="E206" s="38"/>
      <c r="F206" s="38"/>
      <c r="G206" s="38"/>
      <c r="H206" s="38"/>
      <c r="I206" s="38"/>
      <c r="J206" s="38"/>
      <c r="K206" s="3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4:30" x14ac:dyDescent="0.35">
      <c r="D207" s="1"/>
      <c r="E207" s="38"/>
      <c r="F207" s="38"/>
      <c r="G207" s="38"/>
      <c r="H207" s="38"/>
      <c r="I207" s="38"/>
      <c r="J207" s="38"/>
      <c r="K207" s="3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4:30" x14ac:dyDescent="0.35">
      <c r="D208" s="1"/>
      <c r="E208" s="38"/>
      <c r="F208" s="38"/>
      <c r="G208" s="38"/>
      <c r="H208" s="38"/>
      <c r="I208" s="38"/>
      <c r="J208" s="38"/>
      <c r="K208" s="3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4:30" x14ac:dyDescent="0.35">
      <c r="D209" s="1"/>
      <c r="E209" s="38"/>
      <c r="F209" s="38"/>
      <c r="G209" s="38"/>
      <c r="H209" s="38"/>
      <c r="I209" s="38"/>
      <c r="J209" s="38"/>
      <c r="K209" s="3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4:30" x14ac:dyDescent="0.35">
      <c r="D210" s="1"/>
      <c r="E210" s="38"/>
      <c r="F210" s="38"/>
      <c r="G210" s="38"/>
      <c r="H210" s="38"/>
      <c r="I210" s="38"/>
      <c r="J210" s="38"/>
      <c r="K210" s="3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4:30" x14ac:dyDescent="0.35">
      <c r="D211" s="1"/>
      <c r="E211" s="38"/>
      <c r="F211" s="38"/>
      <c r="G211" s="38"/>
      <c r="H211" s="38"/>
      <c r="I211" s="38"/>
      <c r="J211" s="38"/>
      <c r="K211" s="3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4:30" x14ac:dyDescent="0.35">
      <c r="D212" s="1"/>
      <c r="E212" s="38"/>
      <c r="F212" s="38"/>
      <c r="G212" s="38"/>
      <c r="H212" s="38"/>
      <c r="I212" s="38"/>
      <c r="J212" s="38"/>
      <c r="K212" s="3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4:30" x14ac:dyDescent="0.35">
      <c r="D213" s="1"/>
      <c r="E213" s="38"/>
      <c r="F213" s="38"/>
      <c r="G213" s="38"/>
      <c r="H213" s="38"/>
      <c r="I213" s="38"/>
      <c r="J213" s="38"/>
      <c r="K213" s="3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4:30" x14ac:dyDescent="0.35">
      <c r="D214" s="1"/>
      <c r="E214" s="38"/>
      <c r="F214" s="38"/>
      <c r="G214" s="38"/>
      <c r="H214" s="38"/>
      <c r="I214" s="38"/>
      <c r="J214" s="38"/>
      <c r="K214" s="3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4:30" x14ac:dyDescent="0.35">
      <c r="D215" s="1"/>
      <c r="E215" s="38"/>
      <c r="F215" s="38"/>
      <c r="G215" s="38"/>
      <c r="H215" s="38"/>
      <c r="I215" s="38"/>
      <c r="J215" s="38"/>
      <c r="K215" s="3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4:30" x14ac:dyDescent="0.35">
      <c r="D216" s="1"/>
      <c r="E216" s="38"/>
      <c r="F216" s="38"/>
      <c r="G216" s="38"/>
      <c r="H216" s="38"/>
      <c r="I216" s="38"/>
      <c r="J216" s="38"/>
      <c r="K216" s="3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4:30" x14ac:dyDescent="0.35">
      <c r="D217" s="1"/>
      <c r="E217" s="38"/>
      <c r="F217" s="38"/>
      <c r="G217" s="38"/>
      <c r="H217" s="38"/>
      <c r="I217" s="38"/>
      <c r="J217" s="38"/>
      <c r="K217" s="3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4:30" x14ac:dyDescent="0.35">
      <c r="D218" s="1"/>
      <c r="E218" s="38"/>
      <c r="F218" s="38"/>
      <c r="G218" s="38"/>
      <c r="H218" s="38"/>
      <c r="I218" s="38"/>
      <c r="J218" s="38"/>
      <c r="K218" s="3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4:30" x14ac:dyDescent="0.35">
      <c r="D219" s="1"/>
      <c r="E219" s="38"/>
      <c r="F219" s="38"/>
      <c r="G219" s="38"/>
      <c r="H219" s="38"/>
      <c r="I219" s="38"/>
      <c r="J219" s="38"/>
      <c r="K219" s="3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4:30" x14ac:dyDescent="0.35">
      <c r="D220" s="1"/>
      <c r="E220" s="38"/>
      <c r="F220" s="38"/>
      <c r="G220" s="38"/>
      <c r="H220" s="38"/>
      <c r="I220" s="38"/>
      <c r="J220" s="38"/>
      <c r="K220" s="3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4:30" x14ac:dyDescent="0.35">
      <c r="D221" s="1"/>
      <c r="E221" s="38"/>
      <c r="F221" s="38"/>
      <c r="G221" s="38"/>
      <c r="H221" s="38"/>
      <c r="I221" s="38"/>
      <c r="J221" s="38"/>
      <c r="K221" s="3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4:30" x14ac:dyDescent="0.35">
      <c r="D222" s="1"/>
      <c r="E222" s="38"/>
      <c r="F222" s="38"/>
      <c r="G222" s="38"/>
      <c r="H222" s="38"/>
      <c r="I222" s="38"/>
      <c r="J222" s="38"/>
      <c r="K222" s="3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4:30" x14ac:dyDescent="0.35">
      <c r="D223" s="1"/>
      <c r="E223" s="38"/>
      <c r="F223" s="38"/>
      <c r="G223" s="38"/>
      <c r="H223" s="38"/>
      <c r="I223" s="38"/>
      <c r="J223" s="38"/>
      <c r="K223" s="3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4:30" x14ac:dyDescent="0.35">
      <c r="D224" s="1"/>
      <c r="E224" s="38"/>
      <c r="F224" s="38"/>
      <c r="G224" s="38"/>
      <c r="H224" s="38"/>
      <c r="I224" s="38"/>
      <c r="J224" s="38"/>
      <c r="K224" s="3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4:30" x14ac:dyDescent="0.35">
      <c r="D225" s="1"/>
      <c r="E225" s="38"/>
      <c r="F225" s="38"/>
      <c r="G225" s="38"/>
      <c r="H225" s="38"/>
      <c r="I225" s="38"/>
      <c r="J225" s="38"/>
      <c r="K225" s="3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4:30" x14ac:dyDescent="0.35">
      <c r="D226" s="1"/>
      <c r="E226" s="38"/>
      <c r="F226" s="38"/>
      <c r="G226" s="38"/>
      <c r="H226" s="38"/>
      <c r="I226" s="38"/>
      <c r="J226" s="38"/>
      <c r="K226" s="3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4:30" x14ac:dyDescent="0.35">
      <c r="D227" s="1"/>
      <c r="E227" s="38"/>
      <c r="F227" s="38"/>
      <c r="G227" s="38"/>
      <c r="H227" s="38"/>
      <c r="I227" s="38"/>
      <c r="J227" s="38"/>
      <c r="K227" s="3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4:30" x14ac:dyDescent="0.35">
      <c r="D228" s="1"/>
      <c r="E228" s="38"/>
      <c r="F228" s="38"/>
      <c r="G228" s="38"/>
      <c r="H228" s="38"/>
      <c r="I228" s="38"/>
      <c r="J228" s="38"/>
      <c r="K228" s="3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4:30" x14ac:dyDescent="0.35">
      <c r="D229" s="1"/>
      <c r="E229" s="38"/>
      <c r="F229" s="38"/>
      <c r="G229" s="38"/>
      <c r="H229" s="38"/>
      <c r="I229" s="38"/>
      <c r="J229" s="38"/>
      <c r="K229" s="3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4:30" x14ac:dyDescent="0.35">
      <c r="D230" s="1"/>
      <c r="E230" s="38"/>
      <c r="F230" s="38"/>
      <c r="G230" s="38"/>
      <c r="H230" s="38"/>
      <c r="I230" s="38"/>
      <c r="J230" s="38"/>
      <c r="K230" s="3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4:30" x14ac:dyDescent="0.35">
      <c r="D231" s="1"/>
      <c r="E231" s="38"/>
      <c r="F231" s="38"/>
      <c r="G231" s="38"/>
      <c r="H231" s="38"/>
      <c r="I231" s="38"/>
      <c r="J231" s="38"/>
      <c r="K231" s="3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4:30" x14ac:dyDescent="0.35">
      <c r="D232" s="1"/>
      <c r="E232" s="38"/>
      <c r="F232" s="38"/>
      <c r="G232" s="38"/>
      <c r="H232" s="38"/>
      <c r="I232" s="38"/>
      <c r="J232" s="38"/>
      <c r="K232" s="3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4:30" x14ac:dyDescent="0.35">
      <c r="D233" s="1"/>
      <c r="E233" s="38"/>
      <c r="F233" s="38"/>
      <c r="G233" s="38"/>
      <c r="H233" s="38"/>
      <c r="I233" s="38"/>
      <c r="J233" s="38"/>
      <c r="K233" s="3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4:30" x14ac:dyDescent="0.35">
      <c r="D234" s="1"/>
      <c r="E234" s="38"/>
      <c r="F234" s="38"/>
      <c r="G234" s="38"/>
      <c r="H234" s="38"/>
      <c r="I234" s="38"/>
      <c r="J234" s="38"/>
      <c r="K234" s="3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4:30" x14ac:dyDescent="0.35">
      <c r="D235" s="1"/>
      <c r="E235" s="38"/>
      <c r="F235" s="38"/>
      <c r="G235" s="38"/>
      <c r="H235" s="38"/>
      <c r="I235" s="38"/>
      <c r="J235" s="38"/>
      <c r="K235" s="3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4:30" x14ac:dyDescent="0.35">
      <c r="D236" s="1"/>
      <c r="E236" s="38"/>
      <c r="F236" s="38"/>
      <c r="G236" s="38"/>
      <c r="H236" s="38"/>
      <c r="I236" s="38"/>
      <c r="J236" s="38"/>
      <c r="K236" s="3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4:30" x14ac:dyDescent="0.35">
      <c r="D237" s="1"/>
      <c r="E237" s="38"/>
      <c r="F237" s="38"/>
      <c r="G237" s="38"/>
      <c r="H237" s="38"/>
      <c r="I237" s="38"/>
      <c r="J237" s="38"/>
      <c r="K237" s="3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4:30" x14ac:dyDescent="0.35">
      <c r="D238" s="1"/>
      <c r="E238" s="38"/>
      <c r="F238" s="38"/>
      <c r="G238" s="38"/>
      <c r="H238" s="38"/>
      <c r="I238" s="38"/>
      <c r="J238" s="38"/>
      <c r="K238" s="3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4:30" x14ac:dyDescent="0.35">
      <c r="D239" s="1"/>
      <c r="E239" s="38"/>
      <c r="F239" s="38"/>
      <c r="G239" s="38"/>
      <c r="H239" s="38"/>
      <c r="I239" s="38"/>
      <c r="J239" s="38"/>
      <c r="K239" s="3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4:30" x14ac:dyDescent="0.35">
      <c r="D240" s="1"/>
      <c r="E240" s="38"/>
      <c r="F240" s="38"/>
      <c r="G240" s="38"/>
      <c r="H240" s="38"/>
      <c r="I240" s="38"/>
      <c r="J240" s="38"/>
      <c r="K240" s="3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4:30" x14ac:dyDescent="0.35">
      <c r="D241" s="1"/>
      <c r="E241" s="38"/>
      <c r="F241" s="38"/>
      <c r="G241" s="38"/>
      <c r="H241" s="38"/>
      <c r="I241" s="38"/>
      <c r="J241" s="38"/>
      <c r="K241" s="3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4:30" x14ac:dyDescent="0.35">
      <c r="D242" s="1"/>
      <c r="E242" s="38"/>
      <c r="F242" s="38"/>
      <c r="G242" s="38"/>
      <c r="H242" s="38"/>
      <c r="I242" s="38"/>
      <c r="J242" s="38"/>
      <c r="K242" s="3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4:30" x14ac:dyDescent="0.35">
      <c r="D243" s="1"/>
      <c r="E243" s="38"/>
      <c r="F243" s="38"/>
      <c r="G243" s="38"/>
      <c r="H243" s="38"/>
      <c r="I243" s="38"/>
      <c r="J243" s="38"/>
      <c r="K243" s="3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4:30" x14ac:dyDescent="0.35">
      <c r="D244" s="1"/>
      <c r="E244" s="38"/>
      <c r="F244" s="38"/>
      <c r="G244" s="38"/>
      <c r="H244" s="38"/>
      <c r="I244" s="38"/>
      <c r="J244" s="38"/>
      <c r="K244" s="3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4:30" x14ac:dyDescent="0.35">
      <c r="D245" s="1"/>
      <c r="E245" s="38"/>
      <c r="F245" s="38"/>
      <c r="G245" s="38"/>
      <c r="H245" s="38"/>
      <c r="I245" s="38"/>
      <c r="J245" s="38"/>
      <c r="K245" s="3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4:30" x14ac:dyDescent="0.35">
      <c r="D246" s="1"/>
      <c r="E246" s="38"/>
      <c r="F246" s="38"/>
      <c r="G246" s="38"/>
      <c r="H246" s="38"/>
      <c r="I246" s="38"/>
      <c r="J246" s="38"/>
      <c r="K246" s="3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4:30" x14ac:dyDescent="0.35">
      <c r="D247" s="1"/>
      <c r="E247" s="38"/>
      <c r="F247" s="38"/>
      <c r="G247" s="38"/>
      <c r="H247" s="38"/>
      <c r="I247" s="38"/>
      <c r="J247" s="38"/>
      <c r="K247" s="3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4:30" x14ac:dyDescent="0.35">
      <c r="D248" s="1"/>
      <c r="E248" s="38"/>
      <c r="F248" s="38"/>
      <c r="G248" s="38"/>
      <c r="H248" s="38"/>
      <c r="I248" s="38"/>
      <c r="J248" s="38"/>
      <c r="K248" s="3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4:30" x14ac:dyDescent="0.35">
      <c r="D249" s="1"/>
      <c r="E249" s="38"/>
      <c r="F249" s="38"/>
      <c r="G249" s="38"/>
      <c r="H249" s="38"/>
      <c r="I249" s="38"/>
      <c r="J249" s="38"/>
      <c r="K249" s="3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4:30" x14ac:dyDescent="0.35">
      <c r="D250" s="1"/>
      <c r="E250" s="38"/>
      <c r="F250" s="38"/>
      <c r="G250" s="38"/>
      <c r="H250" s="38"/>
      <c r="I250" s="38"/>
      <c r="J250" s="38"/>
      <c r="K250" s="3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4:30" x14ac:dyDescent="0.35">
      <c r="D251" s="1"/>
      <c r="E251" s="38"/>
      <c r="F251" s="38"/>
      <c r="G251" s="38"/>
      <c r="H251" s="38"/>
      <c r="I251" s="38"/>
      <c r="J251" s="38"/>
      <c r="K251" s="3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4:30" x14ac:dyDescent="0.35">
      <c r="D252" s="1"/>
      <c r="E252" s="38"/>
      <c r="F252" s="38"/>
      <c r="G252" s="38"/>
      <c r="H252" s="38"/>
      <c r="I252" s="38"/>
      <c r="J252" s="38"/>
      <c r="K252" s="3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4:30" x14ac:dyDescent="0.35">
      <c r="D253" s="1"/>
      <c r="E253" s="38"/>
      <c r="F253" s="38"/>
      <c r="G253" s="38"/>
      <c r="H253" s="38"/>
      <c r="I253" s="38"/>
      <c r="J253" s="38"/>
      <c r="K253" s="3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4:30" x14ac:dyDescent="0.35">
      <c r="D254" s="1"/>
      <c r="E254" s="38"/>
      <c r="F254" s="38"/>
      <c r="G254" s="38"/>
      <c r="H254" s="38"/>
      <c r="I254" s="38"/>
      <c r="J254" s="38"/>
      <c r="K254" s="3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4:30" x14ac:dyDescent="0.35">
      <c r="D255" s="1"/>
      <c r="E255" s="38"/>
      <c r="F255" s="38"/>
      <c r="G255" s="38"/>
      <c r="H255" s="38"/>
      <c r="I255" s="38"/>
      <c r="J255" s="38"/>
      <c r="K255" s="3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4:30" x14ac:dyDescent="0.35">
      <c r="D256" s="1"/>
      <c r="E256" s="38"/>
      <c r="F256" s="38"/>
      <c r="G256" s="38"/>
      <c r="H256" s="38"/>
      <c r="I256" s="38"/>
      <c r="J256" s="38"/>
      <c r="K256" s="3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4:30" x14ac:dyDescent="0.35">
      <c r="D257" s="1"/>
      <c r="E257" s="38"/>
      <c r="F257" s="38"/>
      <c r="G257" s="38"/>
      <c r="H257" s="38"/>
      <c r="I257" s="38"/>
      <c r="J257" s="38"/>
      <c r="K257" s="3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4:30" x14ac:dyDescent="0.35">
      <c r="D258" s="1"/>
      <c r="E258" s="38"/>
      <c r="F258" s="38"/>
      <c r="G258" s="38"/>
      <c r="H258" s="38"/>
      <c r="I258" s="38"/>
      <c r="J258" s="38"/>
      <c r="K258" s="3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4:30" x14ac:dyDescent="0.35">
      <c r="D259" s="1"/>
      <c r="E259" s="38"/>
      <c r="F259" s="38"/>
      <c r="G259" s="38"/>
      <c r="H259" s="38"/>
      <c r="I259" s="38"/>
      <c r="J259" s="38"/>
      <c r="K259" s="3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4:30" x14ac:dyDescent="0.35">
      <c r="D260" s="1"/>
      <c r="E260" s="38"/>
      <c r="F260" s="38"/>
      <c r="G260" s="38"/>
      <c r="H260" s="38"/>
      <c r="I260" s="38"/>
      <c r="J260" s="38"/>
      <c r="K260" s="3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4:30" x14ac:dyDescent="0.35">
      <c r="D261" s="1"/>
      <c r="E261" s="38"/>
      <c r="F261" s="38"/>
      <c r="G261" s="38"/>
      <c r="H261" s="38"/>
      <c r="I261" s="38"/>
      <c r="J261" s="38"/>
      <c r="K261" s="3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4:30" x14ac:dyDescent="0.35">
      <c r="D262" s="1"/>
      <c r="E262" s="38"/>
      <c r="F262" s="38"/>
      <c r="G262" s="38"/>
      <c r="H262" s="38"/>
      <c r="I262" s="38"/>
      <c r="J262" s="38"/>
      <c r="K262" s="3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4:30" x14ac:dyDescent="0.35">
      <c r="D263" s="1"/>
      <c r="E263" s="38"/>
      <c r="F263" s="38"/>
      <c r="G263" s="38"/>
      <c r="H263" s="38"/>
      <c r="I263" s="38"/>
      <c r="J263" s="38"/>
      <c r="K263" s="3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4:30" x14ac:dyDescent="0.35">
      <c r="D264" s="1"/>
      <c r="E264" s="38"/>
      <c r="F264" s="38"/>
      <c r="G264" s="38"/>
      <c r="H264" s="38"/>
      <c r="I264" s="38"/>
      <c r="J264" s="38"/>
      <c r="K264" s="3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4:30" x14ac:dyDescent="0.35">
      <c r="D265" s="1"/>
      <c r="E265" s="38"/>
      <c r="F265" s="38"/>
      <c r="G265" s="38"/>
      <c r="H265" s="38"/>
      <c r="I265" s="38"/>
      <c r="J265" s="38"/>
      <c r="K265" s="3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4:30" x14ac:dyDescent="0.35">
      <c r="D266" s="1"/>
      <c r="E266" s="38"/>
      <c r="F266" s="38"/>
      <c r="G266" s="38"/>
      <c r="H266" s="38"/>
      <c r="I266" s="38"/>
      <c r="J266" s="38"/>
      <c r="K266" s="3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4:30" x14ac:dyDescent="0.35">
      <c r="D267" s="1"/>
      <c r="E267" s="38"/>
      <c r="F267" s="38"/>
      <c r="G267" s="38"/>
      <c r="H267" s="38"/>
      <c r="I267" s="38"/>
      <c r="J267" s="38"/>
      <c r="K267" s="3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4:30" x14ac:dyDescent="0.35">
      <c r="D268" s="1"/>
      <c r="E268" s="38"/>
      <c r="F268" s="38"/>
      <c r="G268" s="38"/>
      <c r="H268" s="38"/>
      <c r="I268" s="38"/>
      <c r="J268" s="38"/>
      <c r="K268" s="3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4:30" x14ac:dyDescent="0.35">
      <c r="D269" s="1"/>
      <c r="E269" s="38"/>
      <c r="F269" s="38"/>
      <c r="G269" s="38"/>
      <c r="H269" s="38"/>
      <c r="I269" s="38"/>
      <c r="J269" s="38"/>
      <c r="K269" s="3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4:30" x14ac:dyDescent="0.35">
      <c r="D270" s="1"/>
      <c r="E270" s="38"/>
      <c r="F270" s="38"/>
      <c r="G270" s="38"/>
      <c r="H270" s="38"/>
      <c r="I270" s="38"/>
      <c r="J270" s="38"/>
      <c r="K270" s="3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4:30" x14ac:dyDescent="0.35">
      <c r="D271" s="1"/>
      <c r="E271" s="38"/>
      <c r="F271" s="38"/>
      <c r="G271" s="38"/>
      <c r="H271" s="38"/>
      <c r="I271" s="38"/>
      <c r="J271" s="38"/>
      <c r="K271" s="3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4:30" x14ac:dyDescent="0.35">
      <c r="D272" s="1"/>
      <c r="E272" s="38"/>
      <c r="F272" s="38"/>
      <c r="G272" s="38"/>
      <c r="H272" s="38"/>
      <c r="I272" s="38"/>
      <c r="J272" s="38"/>
      <c r="K272" s="3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4:30" x14ac:dyDescent="0.35">
      <c r="D273" s="1"/>
      <c r="E273" s="38"/>
      <c r="F273" s="38"/>
      <c r="G273" s="38"/>
      <c r="H273" s="38"/>
      <c r="I273" s="38"/>
      <c r="J273" s="38"/>
      <c r="K273" s="3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4:30" x14ac:dyDescent="0.35">
      <c r="D274" s="1"/>
      <c r="E274" s="38"/>
      <c r="F274" s="38"/>
      <c r="G274" s="38"/>
      <c r="H274" s="38"/>
      <c r="I274" s="38"/>
      <c r="J274" s="38"/>
      <c r="K274" s="3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4:30" x14ac:dyDescent="0.35">
      <c r="D275" s="1"/>
      <c r="E275" s="38"/>
      <c r="F275" s="38"/>
      <c r="G275" s="38"/>
      <c r="H275" s="38"/>
      <c r="I275" s="38"/>
      <c r="J275" s="38"/>
      <c r="K275" s="3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4:30" x14ac:dyDescent="0.35">
      <c r="D276" s="1"/>
      <c r="E276" s="38"/>
      <c r="F276" s="38"/>
      <c r="G276" s="38"/>
      <c r="H276" s="38"/>
      <c r="I276" s="38"/>
      <c r="J276" s="38"/>
      <c r="K276" s="3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4:30" x14ac:dyDescent="0.35">
      <c r="D277" s="1"/>
      <c r="E277" s="38"/>
      <c r="F277" s="38"/>
      <c r="G277" s="38"/>
      <c r="H277" s="38"/>
      <c r="I277" s="38"/>
      <c r="J277" s="38"/>
      <c r="K277" s="38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4:30" x14ac:dyDescent="0.35">
      <c r="D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4:30" x14ac:dyDescent="0.3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4:30" x14ac:dyDescent="0.3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4:30" x14ac:dyDescent="0.35"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4:30" x14ac:dyDescent="0.35"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</sheetData>
  <mergeCells count="12">
    <mergeCell ref="F41:H41"/>
    <mergeCell ref="F42:H42"/>
    <mergeCell ref="F12:H12"/>
    <mergeCell ref="F26:H26"/>
    <mergeCell ref="F22:H22"/>
    <mergeCell ref="F18:H18"/>
    <mergeCell ref="E1:K3"/>
    <mergeCell ref="F5:H5"/>
    <mergeCell ref="F7:H7"/>
    <mergeCell ref="F9:H9"/>
    <mergeCell ref="F11:H11"/>
    <mergeCell ref="G4:I4"/>
  </mergeCells>
  <conditionalFormatting sqref="K9">
    <cfRule type="containsText" dxfId="24" priority="24" operator="containsText" text="&lt;-- Leave Blank">
      <formula>NOT(ISERROR(SEARCH("&lt;-- Leave Blank",K9)))</formula>
    </cfRule>
    <cfRule type="containsText" dxfId="23" priority="25" operator="containsText" text="&lt;-- Enter Diameter">
      <formula>NOT(ISERROR(SEARCH("&lt;-- Enter Diameter",K9)))</formula>
    </cfRule>
  </conditionalFormatting>
  <conditionalFormatting sqref="K11">
    <cfRule type="containsText" dxfId="22" priority="21" operator="containsText" text="&lt;-- Enter Length">
      <formula>NOT(ISERROR(SEARCH("&lt;-- Enter Length",K11)))</formula>
    </cfRule>
    <cfRule type="containsText" dxfId="21" priority="23" operator="containsText" text="&lt;-- Leave Blank">
      <formula>NOT(ISERROR(SEARCH("&lt;-- Leave Blank",K11)))</formula>
    </cfRule>
  </conditionalFormatting>
  <conditionalFormatting sqref="K12">
    <cfRule type="containsText" dxfId="20" priority="20" operator="containsText" text="&lt;-- Enter Width">
      <formula>NOT(ISERROR(SEARCH("&lt;-- Enter Width",K12)))</formula>
    </cfRule>
    <cfRule type="containsText" dxfId="19" priority="22" operator="containsText" text="&lt;-- Leave Blank">
      <formula>NOT(ISERROR(SEARCH("&lt;-- Leave Blank",K12)))</formula>
    </cfRule>
  </conditionalFormatting>
  <conditionalFormatting sqref="N19">
    <cfRule type="expression" dxfId="18" priority="19">
      <formula>INDIRECT(M19)</formula>
    </cfRule>
  </conditionalFormatting>
  <conditionalFormatting sqref="I11">
    <cfRule type="expression" dxfId="17" priority="14">
      <formula>K11="&lt;-- Enter Length"</formula>
    </cfRule>
    <cfRule type="expression" dxfId="16" priority="18">
      <formula>K11="&lt;-- Leave Blank"</formula>
    </cfRule>
  </conditionalFormatting>
  <conditionalFormatting sqref="I12">
    <cfRule type="expression" dxfId="15" priority="13">
      <formula>K12="&lt;-- Enter Width"</formula>
    </cfRule>
    <cfRule type="expression" dxfId="14" priority="17">
      <formula>K12="&lt;-- Leave Blank"</formula>
    </cfRule>
  </conditionalFormatting>
  <conditionalFormatting sqref="I9">
    <cfRule type="expression" dxfId="13" priority="15">
      <formula>K9="&lt;-- Leave Blank"</formula>
    </cfRule>
    <cfRule type="expression" dxfId="12" priority="16">
      <formula>K9="&lt;-- Enter Diameter"</formula>
    </cfRule>
  </conditionalFormatting>
  <conditionalFormatting sqref="I39">
    <cfRule type="expression" dxfId="11" priority="11">
      <formula>K39="&lt;-- Leave Blank"</formula>
    </cfRule>
    <cfRule type="expression" dxfId="10" priority="12">
      <formula>K39="&lt;-- Enter Diameter"</formula>
    </cfRule>
  </conditionalFormatting>
  <conditionalFormatting sqref="I41">
    <cfRule type="expression" dxfId="9" priority="8">
      <formula>K41="&lt;-- Enter Length"</formula>
    </cfRule>
    <cfRule type="expression" dxfId="8" priority="10">
      <formula>K41="&lt;-- Leave Blank"</formula>
    </cfRule>
  </conditionalFormatting>
  <conditionalFormatting sqref="I42:I44">
    <cfRule type="expression" dxfId="7" priority="7">
      <formula>K42="&lt;-- Enter Width"</formula>
    </cfRule>
    <cfRule type="expression" dxfId="6" priority="9">
      <formula>K42="&lt;-- Leave Blank"</formula>
    </cfRule>
  </conditionalFormatting>
  <conditionalFormatting sqref="K39">
    <cfRule type="containsText" dxfId="5" priority="5" operator="containsText" text="&lt;-- Leave Blank">
      <formula>NOT(ISERROR(SEARCH("&lt;-- Leave Blank",K39)))</formula>
    </cfRule>
    <cfRule type="containsText" dxfId="4" priority="6" operator="containsText" text="&lt;-- Enter Diameter">
      <formula>NOT(ISERROR(SEARCH("&lt;-- Enter Diameter",K39)))</formula>
    </cfRule>
  </conditionalFormatting>
  <conditionalFormatting sqref="K41">
    <cfRule type="containsText" dxfId="3" priority="2" operator="containsText" text="&lt;-- Enter Length">
      <formula>NOT(ISERROR(SEARCH("&lt;-- Enter Length",K41)))</formula>
    </cfRule>
    <cfRule type="containsText" dxfId="2" priority="4" operator="containsText" text="&lt;-- Leave Blank">
      <formula>NOT(ISERROR(SEARCH("&lt;-- Leave Blank",K41)))</formula>
    </cfRule>
  </conditionalFormatting>
  <conditionalFormatting sqref="K42:K44">
    <cfRule type="containsText" dxfId="1" priority="1" operator="containsText" text="&lt;-- Enter Width">
      <formula>NOT(ISERROR(SEARCH("&lt;-- Enter Width",K42)))</formula>
    </cfRule>
    <cfRule type="containsText" dxfId="0" priority="3" operator="containsText" text="&lt;-- Leave Blank">
      <formula>NOT(ISERROR(SEARCH("&lt;-- Leave Blank",K42)))</formula>
    </cfRule>
  </conditionalFormatting>
  <dataValidations count="1">
    <dataValidation type="list" allowBlank="1" showInputMessage="1" showErrorMessage="1" sqref="I7 I37">
      <formula1>$A$1:$A$5</formula1>
    </dataValidation>
  </dataValidations>
  <hyperlinks>
    <hyperlink ref="B6" r:id="rId1"/>
    <hyperlink ref="B13" r:id="rId2"/>
    <hyperlink ref="B27" r:id="rId3"/>
    <hyperlink ref="B33" r:id="rId4"/>
  </hyperlinks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Design Aide Memoire</vt:lpstr>
      <vt:lpstr>OffSheet</vt:lpstr>
      <vt:lpstr>Captor Hood Design - Fletcher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</dc:creator>
  <cp:lastModifiedBy>Bill</cp:lastModifiedBy>
  <cp:lastPrinted>2016-02-16T16:54:03Z</cp:lastPrinted>
  <dcterms:created xsi:type="dcterms:W3CDTF">2015-01-09T15:10:41Z</dcterms:created>
  <dcterms:modified xsi:type="dcterms:W3CDTF">2017-08-26T11:32:43Z</dcterms:modified>
</cp:coreProperties>
</file>